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a_Farmer/Documents/Mel FIG/"/>
    </mc:Choice>
  </mc:AlternateContent>
  <xr:revisionPtr revIDLastSave="0" documentId="13_ncr:1_{54A12B52-BD78-EE4B-96EB-9D80A45A2869}" xr6:coauthVersionLast="45" xr6:coauthVersionMax="45" xr10:uidLastSave="{00000000-0000-0000-0000-000000000000}"/>
  <bookViews>
    <workbookView xWindow="0" yWindow="460" windowWidth="25600" windowHeight="14640" xr2:uid="{00000000-000D-0000-FFFF-FFFF00000000}"/>
  </bookViews>
  <sheets>
    <sheet name="Dashboard" sheetId="1" r:id="rId1"/>
    <sheet name="Sensitivity Analysis" sheetId="6" r:id="rId2"/>
    <sheet name="Income Statement" sheetId="2" r:id="rId3"/>
    <sheet name="FCF Calculation" sheetId="4" r:id="rId4"/>
    <sheet name="Working Capital Calculation" sheetId="3" r:id="rId5"/>
    <sheet name="FV Calculation" sheetId="5" r:id="rId6"/>
    <sheet name="Revenue Segments Graph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C2" i="8"/>
  <c r="B2" i="8"/>
  <c r="A2" i="8"/>
  <c r="G12" i="1"/>
  <c r="F15" i="1" s="1"/>
  <c r="F11" i="6"/>
  <c r="C19" i="5"/>
  <c r="C18" i="5"/>
  <c r="G11" i="1"/>
  <c r="F11" i="1"/>
  <c r="E11" i="1"/>
  <c r="G10" i="1"/>
  <c r="F10" i="1"/>
  <c r="E10" i="1"/>
  <c r="G9" i="1"/>
  <c r="F9" i="1"/>
  <c r="F12" i="1" s="1"/>
  <c r="E9" i="1"/>
  <c r="E12" i="1" s="1"/>
  <c r="B34" i="5" l="1"/>
  <c r="B10" i="5" s="1"/>
  <c r="F26" i="3"/>
  <c r="F12" i="3"/>
  <c r="I7" i="4"/>
  <c r="J7" i="4" s="1"/>
  <c r="H7" i="4"/>
  <c r="B41" i="2"/>
  <c r="F26" i="2"/>
  <c r="D28" i="3"/>
  <c r="E28" i="3"/>
  <c r="C28" i="3"/>
  <c r="F25" i="3"/>
  <c r="F23" i="3"/>
  <c r="D26" i="3" l="1"/>
  <c r="E26" i="3"/>
  <c r="C26" i="3"/>
  <c r="D24" i="3"/>
  <c r="E24" i="3"/>
  <c r="C24" i="3"/>
  <c r="C22" i="3"/>
  <c r="D20" i="3"/>
  <c r="E20" i="3"/>
  <c r="C20" i="3"/>
  <c r="D13" i="3"/>
  <c r="E13" i="3"/>
  <c r="C13" i="3"/>
  <c r="D11" i="3"/>
  <c r="E11" i="3"/>
  <c r="C11" i="3"/>
  <c r="C6" i="4"/>
  <c r="D6" i="4"/>
  <c r="B6" i="4"/>
  <c r="C46" i="2"/>
  <c r="D46" i="2"/>
  <c r="E46" i="2"/>
  <c r="B46" i="2"/>
  <c r="E8" i="2" l="1"/>
  <c r="F29" i="2"/>
  <c r="G29" i="2" s="1"/>
  <c r="H29" i="2" s="1"/>
  <c r="I29" i="2" s="1"/>
  <c r="J29" i="2" s="1"/>
  <c r="F27" i="2"/>
  <c r="G27" i="2" s="1"/>
  <c r="H27" i="2" s="1"/>
  <c r="I27" i="2" s="1"/>
  <c r="J27" i="2" s="1"/>
  <c r="F25" i="2"/>
  <c r="G25" i="2" s="1"/>
  <c r="H25" i="2" s="1"/>
  <c r="I25" i="2" s="1"/>
  <c r="J25" i="2" s="1"/>
  <c r="F23" i="2"/>
  <c r="G23" i="2" s="1"/>
  <c r="H23" i="2" s="1"/>
  <c r="I23" i="2" s="1"/>
  <c r="J23" i="2" s="1"/>
  <c r="F21" i="2"/>
  <c r="G21" i="2" s="1"/>
  <c r="H21" i="2" s="1"/>
  <c r="I21" i="2" s="1"/>
  <c r="J21" i="2" s="1"/>
  <c r="F19" i="2"/>
  <c r="G19" i="2" s="1"/>
  <c r="H19" i="2" s="1"/>
  <c r="I19" i="2" s="1"/>
  <c r="J19" i="2" s="1"/>
  <c r="F17" i="2"/>
  <c r="G17" i="2" s="1"/>
  <c r="H17" i="2" s="1"/>
  <c r="I17" i="2" s="1"/>
  <c r="J17" i="2" s="1"/>
  <c r="F15" i="2"/>
  <c r="G15" i="2" s="1"/>
  <c r="H15" i="2" s="1"/>
  <c r="I15" i="2" s="1"/>
  <c r="J15" i="2" s="1"/>
  <c r="F13" i="2"/>
  <c r="G13" i="2" s="1"/>
  <c r="H13" i="2" s="1"/>
  <c r="I13" i="2" s="1"/>
  <c r="J13" i="2" s="1"/>
  <c r="F11" i="2"/>
  <c r="G11" i="2" s="1"/>
  <c r="H11" i="2" s="1"/>
  <c r="I11" i="2" s="1"/>
  <c r="J11" i="2" s="1"/>
  <c r="F9" i="2"/>
  <c r="G9" i="2" s="1"/>
  <c r="H9" i="2" s="1"/>
  <c r="I9" i="2" s="1"/>
  <c r="J9" i="2" s="1"/>
  <c r="F5" i="2"/>
  <c r="G5" i="2" s="1"/>
  <c r="H5" i="2" s="1"/>
  <c r="I5" i="2" s="1"/>
  <c r="J5" i="2" s="1"/>
  <c r="E6" i="2" l="1"/>
  <c r="C31" i="2"/>
  <c r="D31" i="2"/>
  <c r="E31" i="2"/>
  <c r="B31" i="2"/>
  <c r="E20" i="2"/>
  <c r="D20" i="2"/>
  <c r="C20" i="2"/>
  <c r="E35" i="2" l="1"/>
  <c r="F10" i="3"/>
  <c r="F21" i="3"/>
  <c r="E37" i="2"/>
  <c r="E49" i="2" s="1"/>
  <c r="E45" i="2"/>
  <c r="D45" i="2"/>
  <c r="D43" i="2"/>
  <c r="E41" i="2"/>
  <c r="D41" i="2"/>
  <c r="E30" i="2" l="1"/>
  <c r="D30" i="2"/>
  <c r="C30" i="2"/>
  <c r="E28" i="2"/>
  <c r="D28" i="2"/>
  <c r="C28" i="2"/>
  <c r="E26" i="2"/>
  <c r="D26" i="2"/>
  <c r="C26" i="2"/>
  <c r="E24" i="2"/>
  <c r="D24" i="2"/>
  <c r="C24" i="2"/>
  <c r="E22" i="2" l="1"/>
  <c r="D22" i="2"/>
  <c r="C22" i="2"/>
  <c r="E18" i="2"/>
  <c r="D18" i="2"/>
  <c r="C18" i="2"/>
  <c r="E16" i="2"/>
  <c r="D16" i="2"/>
  <c r="C16" i="2"/>
  <c r="E14" i="2"/>
  <c r="D14" i="2"/>
  <c r="C14" i="2"/>
  <c r="E12" i="2" l="1"/>
  <c r="D12" i="2"/>
  <c r="C12" i="2"/>
  <c r="E10" i="2"/>
  <c r="D10" i="2"/>
  <c r="C10" i="2"/>
  <c r="C8" i="2"/>
  <c r="D8" i="2"/>
  <c r="B29" i="5"/>
  <c r="B23" i="5"/>
  <c r="B24" i="5" s="1"/>
  <c r="F17" i="3"/>
  <c r="L3" i="5"/>
  <c r="F9" i="4"/>
  <c r="G9" i="4" s="1"/>
  <c r="H9" i="4" s="1"/>
  <c r="I9" i="4" s="1"/>
  <c r="C10" i="4"/>
  <c r="D10" i="4"/>
  <c r="E10" i="4"/>
  <c r="J3" i="4"/>
  <c r="I3" i="5" s="1"/>
  <c r="E4" i="5"/>
  <c r="F4" i="5" s="1"/>
  <c r="G4" i="5" s="1"/>
  <c r="H4" i="5" s="1"/>
  <c r="I4" i="5" s="1"/>
  <c r="I3" i="4"/>
  <c r="H3" i="5" s="1"/>
  <c r="H3" i="4"/>
  <c r="G3" i="5" s="1"/>
  <c r="G3" i="4"/>
  <c r="F3" i="5" s="1"/>
  <c r="F3" i="4"/>
  <c r="E3" i="5" s="1"/>
  <c r="E3" i="4"/>
  <c r="D3" i="5" s="1"/>
  <c r="D3" i="4"/>
  <c r="C3" i="5" s="1"/>
  <c r="C3" i="4"/>
  <c r="B3" i="5" s="1"/>
  <c r="B3" i="4"/>
  <c r="E18" i="3"/>
  <c r="D6" i="2"/>
  <c r="C6" i="2"/>
  <c r="B15" i="5" l="1"/>
  <c r="F10" i="4"/>
  <c r="D30" i="3"/>
  <c r="D8" i="4" s="1"/>
  <c r="E30" i="3"/>
  <c r="E8" i="4" s="1"/>
  <c r="C30" i="3"/>
  <c r="C8" i="4" s="1"/>
  <c r="C45" i="2"/>
  <c r="C43" i="2"/>
  <c r="C41" i="2"/>
  <c r="C7" i="3"/>
  <c r="B43" i="2"/>
  <c r="B45" i="2"/>
  <c r="C9" i="3"/>
  <c r="B35" i="2"/>
  <c r="B37" i="2"/>
  <c r="B49" i="2" s="1"/>
  <c r="C15" i="3"/>
  <c r="D7" i="3"/>
  <c r="D22" i="3"/>
  <c r="E7" i="3"/>
  <c r="E15" i="3"/>
  <c r="E9" i="3"/>
  <c r="D37" i="2"/>
  <c r="D49" i="2" s="1"/>
  <c r="D35" i="2"/>
  <c r="E32" i="2"/>
  <c r="E22" i="3"/>
  <c r="D32" i="2"/>
  <c r="D9" i="3"/>
  <c r="C37" i="2"/>
  <c r="C49" i="2" s="1"/>
  <c r="D15" i="3"/>
  <c r="C32" i="2"/>
  <c r="J9" i="4"/>
  <c r="I10" i="4"/>
  <c r="G10" i="4"/>
  <c r="C18" i="3"/>
  <c r="C35" i="2"/>
  <c r="D18" i="3"/>
  <c r="H10" i="4"/>
  <c r="F19" i="3"/>
  <c r="E6" i="5" l="1"/>
  <c r="D50" i="2"/>
  <c r="D52" i="2" s="1"/>
  <c r="D54" i="2" s="1"/>
  <c r="C50" i="2"/>
  <c r="C52" i="2" s="1"/>
  <c r="C54" i="2" s="1"/>
  <c r="E50" i="2"/>
  <c r="E52" i="2" s="1"/>
  <c r="E54" i="2" s="1"/>
  <c r="E6" i="4" s="1"/>
  <c r="C38" i="2"/>
  <c r="B50" i="2"/>
  <c r="B52" i="2" s="1"/>
  <c r="B38" i="2"/>
  <c r="E38" i="2"/>
  <c r="D38" i="2"/>
  <c r="J10" i="4"/>
  <c r="L4" i="5" l="1"/>
  <c r="G6" i="5"/>
  <c r="I6" i="5"/>
  <c r="J6" i="5" s="1"/>
  <c r="H6" i="5"/>
  <c r="F6" i="5"/>
  <c r="C5" i="4"/>
  <c r="E5" i="4"/>
  <c r="E11" i="4" s="1"/>
  <c r="D5" i="5" s="1"/>
  <c r="H45" i="2"/>
  <c r="B5" i="4"/>
  <c r="B54" i="2"/>
  <c r="C11" i="4"/>
  <c r="B5" i="5" s="1"/>
  <c r="D5" i="4"/>
  <c r="E57" i="2" l="1"/>
  <c r="I45" i="2"/>
  <c r="B57" i="2"/>
  <c r="C57" i="2"/>
  <c r="D11" i="4"/>
  <c r="C5" i="5" s="1"/>
  <c r="D57" i="2"/>
  <c r="J45" i="2" l="1"/>
  <c r="F7" i="2" l="1"/>
  <c r="G7" i="2" s="1"/>
  <c r="H7" i="2" l="1"/>
  <c r="G31" i="2"/>
  <c r="F31" i="2"/>
  <c r="G10" i="3" l="1"/>
  <c r="F42" i="2"/>
  <c r="G42" i="2"/>
  <c r="H10" i="3"/>
  <c r="G21" i="3"/>
  <c r="H21" i="3"/>
  <c r="F44" i="2"/>
  <c r="F32" i="2"/>
  <c r="F40" i="2"/>
  <c r="G44" i="2"/>
  <c r="G32" i="2"/>
  <c r="G40" i="2"/>
  <c r="I7" i="2"/>
  <c r="H31" i="2"/>
  <c r="I10" i="3" l="1"/>
  <c r="H42" i="2"/>
  <c r="I21" i="3"/>
  <c r="G46" i="2"/>
  <c r="F46" i="2"/>
  <c r="H44" i="2"/>
  <c r="H32" i="2"/>
  <c r="H40" i="2"/>
  <c r="J7" i="2"/>
  <c r="J31" i="2" s="1"/>
  <c r="J42" i="2" s="1"/>
  <c r="I31" i="2"/>
  <c r="I42" i="2" l="1"/>
  <c r="J10" i="3"/>
  <c r="J21" i="3"/>
  <c r="H46" i="2"/>
  <c r="I32" i="2"/>
  <c r="I40" i="2"/>
  <c r="I44" i="2"/>
  <c r="J44" i="2"/>
  <c r="J32" i="2"/>
  <c r="J40" i="2"/>
  <c r="J46" i="2" l="1"/>
  <c r="I46" i="2"/>
  <c r="I34" i="2"/>
  <c r="J12" i="3" s="1"/>
  <c r="J34" i="2"/>
  <c r="J37" i="2" s="1"/>
  <c r="J25" i="3" l="1"/>
  <c r="J23" i="3"/>
  <c r="I37" i="2"/>
  <c r="I38" i="2" s="1"/>
  <c r="J49" i="2"/>
  <c r="J19" i="3"/>
  <c r="J17" i="3"/>
  <c r="J38" i="2"/>
  <c r="J50" i="2"/>
  <c r="I49" i="2" l="1"/>
  <c r="I50" i="2"/>
  <c r="I5" i="4" s="1"/>
  <c r="J52" i="2"/>
  <c r="J5" i="4"/>
  <c r="I52" i="2" l="1"/>
  <c r="I54" i="2" s="1"/>
  <c r="J54" i="2"/>
  <c r="F6" i="3"/>
  <c r="G6" i="3"/>
  <c r="H6" i="3"/>
  <c r="I6" i="3"/>
  <c r="J6" i="3"/>
  <c r="F8" i="3"/>
  <c r="G8" i="3"/>
  <c r="H8" i="3"/>
  <c r="I8" i="3"/>
  <c r="J8" i="3"/>
  <c r="J57" i="2" l="1"/>
  <c r="J6" i="4"/>
  <c r="I57" i="2"/>
  <c r="I6" i="4"/>
  <c r="F34" i="2"/>
  <c r="G12" i="3" s="1"/>
  <c r="F37" i="2"/>
  <c r="F38" i="2" s="1"/>
  <c r="G17" i="3"/>
  <c r="G19" i="3"/>
  <c r="G23" i="3"/>
  <c r="G25" i="3"/>
  <c r="F50" i="2" l="1"/>
  <c r="F52" i="2" s="1"/>
  <c r="F54" i="2" s="1"/>
  <c r="F6" i="4" s="1"/>
  <c r="F49" i="2"/>
  <c r="F5" i="4"/>
  <c r="F57" i="2" l="1"/>
  <c r="G34" i="2"/>
  <c r="H12" i="3" s="1"/>
  <c r="H34" i="2"/>
  <c r="I23" i="3" s="1"/>
  <c r="I17" i="3"/>
  <c r="G37" i="2" l="1"/>
  <c r="H19" i="3"/>
  <c r="H25" i="3"/>
  <c r="H37" i="2"/>
  <c r="H38" i="2" s="1"/>
  <c r="I12" i="3"/>
  <c r="H23" i="3"/>
  <c r="H17" i="3"/>
  <c r="I25" i="3"/>
  <c r="I19" i="3"/>
  <c r="G50" i="2"/>
  <c r="H49" i="2" l="1"/>
  <c r="H50" i="2"/>
  <c r="H5" i="4" s="1"/>
  <c r="G38" i="2"/>
  <c r="G49" i="2"/>
  <c r="G52" i="2"/>
  <c r="G5" i="4"/>
  <c r="H52" i="2" l="1"/>
  <c r="H54" i="2"/>
  <c r="H6" i="4" s="1"/>
  <c r="G54" i="2"/>
  <c r="G6" i="4" s="1"/>
  <c r="G57" i="2" l="1"/>
  <c r="H57" i="2"/>
  <c r="J14" i="3" l="1"/>
  <c r="J28" i="3" s="1"/>
  <c r="G14" i="3"/>
  <c r="G28" i="3" s="1"/>
  <c r="I14" i="3"/>
  <c r="I28" i="3" s="1"/>
  <c r="H14" i="3"/>
  <c r="H28" i="3" s="1"/>
  <c r="F14" i="3"/>
  <c r="F28" i="3" s="1"/>
  <c r="F30" i="3" s="1"/>
  <c r="F8" i="4" s="1"/>
  <c r="F11" i="4" s="1"/>
  <c r="E5" i="5" s="1"/>
  <c r="E7" i="5" s="1"/>
  <c r="I30" i="3" l="1"/>
  <c r="I8" i="4" s="1"/>
  <c r="I11" i="4" s="1"/>
  <c r="H5" i="5" s="1"/>
  <c r="H7" i="5" s="1"/>
  <c r="H30" i="3"/>
  <c r="H8" i="4" s="1"/>
  <c r="H11" i="4" s="1"/>
  <c r="G5" i="5" s="1"/>
  <c r="G7" i="5" s="1"/>
  <c r="G30" i="3"/>
  <c r="G8" i="4" s="1"/>
  <c r="G11" i="4" s="1"/>
  <c r="F5" i="5" s="1"/>
  <c r="F7" i="5" s="1"/>
  <c r="J30" i="3"/>
  <c r="J8" i="4" s="1"/>
  <c r="J11" i="4" s="1"/>
  <c r="I5" i="5" s="1"/>
  <c r="J5" i="5" l="1"/>
  <c r="J7" i="5" s="1"/>
  <c r="I7" i="5"/>
  <c r="B9" i="5" l="1"/>
  <c r="B11" i="5" s="1"/>
  <c r="B15" i="1" s="1"/>
  <c r="B16" i="1" s="1"/>
</calcChain>
</file>

<file path=xl/sharedStrings.xml><?xml version="1.0" encoding="utf-8"?>
<sst xmlns="http://schemas.openxmlformats.org/spreadsheetml/2006/main" count="145" uniqueCount="105">
  <si>
    <t>DCF Dashboard</t>
  </si>
  <si>
    <t>in $ mm's</t>
  </si>
  <si>
    <t>Source</t>
  </si>
  <si>
    <t>Company</t>
  </si>
  <si>
    <t>Ticker</t>
  </si>
  <si>
    <t>Current Price</t>
  </si>
  <si>
    <t>Terminal Growth Rate</t>
  </si>
  <si>
    <t>Market Rate</t>
  </si>
  <si>
    <t>Risk-Free Rate</t>
  </si>
  <si>
    <t>WACC</t>
  </si>
  <si>
    <t>Fair Price</t>
  </si>
  <si>
    <t>Appreciation</t>
  </si>
  <si>
    <t>Thesis and Notes</t>
  </si>
  <si>
    <t>Thesis</t>
  </si>
  <si>
    <t>Notes</t>
  </si>
  <si>
    <t>Income Statement</t>
  </si>
  <si>
    <t>in mms</t>
  </si>
  <si>
    <t>Historical</t>
  </si>
  <si>
    <t>Projected</t>
  </si>
  <si>
    <t>N/A</t>
  </si>
  <si>
    <t>% change</t>
  </si>
  <si>
    <t>Revenue</t>
  </si>
  <si>
    <t>% revenue</t>
  </si>
  <si>
    <t>Gross Profit</t>
  </si>
  <si>
    <t>% gross margin</t>
  </si>
  <si>
    <t>D&amp;A</t>
  </si>
  <si>
    <t>Restructuring/Other</t>
  </si>
  <si>
    <t>Total Operating Expenses</t>
  </si>
  <si>
    <t>EBITDA</t>
  </si>
  <si>
    <t>EBIT, or Operating Income</t>
  </si>
  <si>
    <t>Earnings Before Tax (EBT)</t>
  </si>
  <si>
    <t>Tax Rate</t>
  </si>
  <si>
    <t>Taxes</t>
  </si>
  <si>
    <t>Net Income</t>
  </si>
  <si>
    <t>FCF Calculation</t>
  </si>
  <si>
    <t>EBIT</t>
  </si>
  <si>
    <t>Changes in Operating Working Capital</t>
  </si>
  <si>
    <t>CapEx</t>
  </si>
  <si>
    <t>Inc. CapEx</t>
  </si>
  <si>
    <t>FCF</t>
  </si>
  <si>
    <t>Balance Sheet</t>
  </si>
  <si>
    <t>Current Assets</t>
  </si>
  <si>
    <t>Cash and cash equivalents</t>
  </si>
  <si>
    <t>As % of Sales</t>
  </si>
  <si>
    <t>Other current assets</t>
  </si>
  <si>
    <t>Current Liabilities</t>
  </si>
  <si>
    <t xml:space="preserve">Working Capital </t>
  </si>
  <si>
    <t>Change in Working Capital</t>
  </si>
  <si>
    <t>Fair Value Calculation</t>
  </si>
  <si>
    <t>all numbers in mm's</t>
  </si>
  <si>
    <t>Terminal</t>
  </si>
  <si>
    <t>Growth Factor</t>
  </si>
  <si>
    <t>Projected Year</t>
  </si>
  <si>
    <t>Perpetutity Factor</t>
  </si>
  <si>
    <t>Discount Factor</t>
  </si>
  <si>
    <t>Discounted</t>
  </si>
  <si>
    <t>Enterprise Value</t>
  </si>
  <si>
    <t>Net Debt</t>
  </si>
  <si>
    <t>Fair Value</t>
  </si>
  <si>
    <t>WACC Assumptions</t>
  </si>
  <si>
    <t>Amount</t>
  </si>
  <si>
    <t>Cost</t>
  </si>
  <si>
    <t>Equity</t>
  </si>
  <si>
    <t>Debt</t>
  </si>
  <si>
    <t>Beta</t>
  </si>
  <si>
    <t>Rm-Rf</t>
  </si>
  <si>
    <t>Cost of Equity</t>
  </si>
  <si>
    <t>Cost of Debt</t>
  </si>
  <si>
    <t>After Tax Cost of Debt</t>
  </si>
  <si>
    <t>Shares Outstanding</t>
  </si>
  <si>
    <t>2017, 2018, 2019 10K SEC Filing and Yahoo Finance</t>
  </si>
  <si>
    <t>Merck &amp; Co., Inc.</t>
  </si>
  <si>
    <t>MRK</t>
  </si>
  <si>
    <t>Oncology</t>
  </si>
  <si>
    <t>Vaccines</t>
  </si>
  <si>
    <t>Hospital Acute Care</t>
  </si>
  <si>
    <t>Immunology</t>
  </si>
  <si>
    <t>Neuroscience</t>
  </si>
  <si>
    <t>Virology</t>
  </si>
  <si>
    <t>Cardiovascular</t>
  </si>
  <si>
    <t>Women's Health</t>
  </si>
  <si>
    <t>Diversified Brands</t>
  </si>
  <si>
    <t>Other Pharamceutical</t>
  </si>
  <si>
    <t>Animal Health</t>
  </si>
  <si>
    <t>Other Segments</t>
  </si>
  <si>
    <t>SGA</t>
  </si>
  <si>
    <t>R&amp;D</t>
  </si>
  <si>
    <t>Diabetes</t>
  </si>
  <si>
    <t>Cost of Sales</t>
  </si>
  <si>
    <t>Short term investments</t>
  </si>
  <si>
    <t>Accounts receivable</t>
  </si>
  <si>
    <t>Inventories</t>
  </si>
  <si>
    <t>Loans Payable</t>
  </si>
  <si>
    <t>Trade accounts payable</t>
  </si>
  <si>
    <t>Accrued and Other</t>
  </si>
  <si>
    <t>Income taxes payable</t>
  </si>
  <si>
    <t>Dividends payable</t>
  </si>
  <si>
    <t>As % of Cost of Sales</t>
  </si>
  <si>
    <t>Middle</t>
  </si>
  <si>
    <t>Highest</t>
  </si>
  <si>
    <t>Lowest</t>
  </si>
  <si>
    <t>Average</t>
  </si>
  <si>
    <t>Pharma</t>
  </si>
  <si>
    <t>Vaccine</t>
  </si>
  <si>
    <t>in bms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</si>
</sst>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.000%"/>
    <numFmt numFmtId="168" formatCode="&quot;$&quot;#,##0"/>
    <numFmt numFmtId="169" formatCode="0.0%"/>
    <numFmt numFmtId="179" formatCode="0.0000"/>
  </numFmts>
  <fonts count="23" x14ac:knownFonts="1">
    <font>
      <sz val="11"/>
      <color rgb="FF000000"/>
      <name val="Calibri"/>
    </font>
    <font>
      <b/>
      <sz val="18"/>
      <color rgb="FFFFFFFF"/>
      <name val="Garamond"/>
      <family val="1"/>
    </font>
    <font>
      <sz val="11"/>
      <color rgb="FF000000"/>
      <name val="Garamond"/>
      <family val="1"/>
    </font>
    <font>
      <i/>
      <sz val="11"/>
      <color rgb="FF000000"/>
      <name val="Garamond"/>
      <family val="1"/>
    </font>
    <font>
      <b/>
      <sz val="11"/>
      <color rgb="FF000000"/>
      <name val="Garamond"/>
      <family val="1"/>
    </font>
    <font>
      <b/>
      <sz val="11"/>
      <name val="Garamond"/>
      <family val="1"/>
    </font>
    <font>
      <sz val="11"/>
      <color rgb="FF548DD4"/>
      <name val="Garamond"/>
      <family val="1"/>
    </font>
    <font>
      <sz val="11"/>
      <name val="Garamond"/>
      <family val="1"/>
    </font>
    <font>
      <b/>
      <u/>
      <sz val="11"/>
      <color rgb="FF000000"/>
      <name val="Garamond"/>
      <family val="1"/>
    </font>
    <font>
      <i/>
      <sz val="11"/>
      <color rgb="FF366092"/>
      <name val="Garamond"/>
      <family val="1"/>
    </font>
    <font>
      <sz val="11"/>
      <color rgb="FF366092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366092"/>
      <name val="Garamond"/>
      <family val="1"/>
    </font>
    <font>
      <sz val="11"/>
      <color theme="1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8"/>
      <name val="Garamond"/>
      <family val="1"/>
    </font>
    <font>
      <sz val="11"/>
      <color rgb="FF000000"/>
      <name val="Calibri"/>
      <family val="2"/>
    </font>
    <font>
      <sz val="11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32423"/>
        <bgColor rgb="FF632423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/>
    <xf numFmtId="0" fontId="4" fillId="0" borderId="2" xfId="0" applyFont="1" applyBorder="1"/>
    <xf numFmtId="10" fontId="2" fillId="0" borderId="2" xfId="0" applyNumberFormat="1" applyFont="1" applyBorder="1"/>
    <xf numFmtId="0" fontId="5" fillId="0" borderId="0" xfId="0" applyFont="1"/>
    <xf numFmtId="4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2" fontId="2" fillId="0" borderId="0" xfId="0" applyNumberFormat="1" applyFont="1" applyAlignment="1"/>
    <xf numFmtId="2" fontId="2" fillId="0" borderId="0" xfId="0" applyNumberFormat="1" applyFont="1"/>
    <xf numFmtId="2" fontId="6" fillId="0" borderId="0" xfId="0" applyNumberFormat="1" applyFont="1"/>
    <xf numFmtId="10" fontId="3" fillId="0" borderId="0" xfId="0" applyNumberFormat="1" applyFont="1"/>
    <xf numFmtId="10" fontId="3" fillId="3" borderId="1" xfId="0" applyNumberFormat="1" applyFont="1" applyFill="1" applyBorder="1" applyAlignment="1"/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/>
    <xf numFmtId="10" fontId="3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2" fontId="12" fillId="0" borderId="0" xfId="0" applyNumberFormat="1" applyFont="1"/>
    <xf numFmtId="9" fontId="3" fillId="0" borderId="0" xfId="0" applyNumberFormat="1" applyFont="1"/>
    <xf numFmtId="0" fontId="4" fillId="0" borderId="0" xfId="0" applyFont="1" applyAlignment="1">
      <alignment horizontal="left"/>
    </xf>
    <xf numFmtId="9" fontId="9" fillId="0" borderId="0" xfId="0" applyNumberFormat="1" applyFont="1"/>
    <xf numFmtId="2" fontId="4" fillId="0" borderId="0" xfId="0" applyNumberFormat="1" applyFont="1"/>
    <xf numFmtId="2" fontId="12" fillId="3" borderId="1" xfId="0" applyNumberFormat="1" applyFont="1" applyFill="1" applyBorder="1"/>
    <xf numFmtId="10" fontId="4" fillId="0" borderId="0" xfId="0" applyNumberFormat="1" applyFont="1"/>
    <xf numFmtId="9" fontId="11" fillId="0" borderId="0" xfId="0" applyNumberFormat="1" applyFont="1"/>
    <xf numFmtId="10" fontId="10" fillId="3" borderId="1" xfId="0" applyNumberFormat="1" applyFont="1" applyFill="1" applyBorder="1"/>
    <xf numFmtId="2" fontId="10" fillId="0" borderId="0" xfId="0" applyNumberFormat="1" applyFont="1"/>
    <xf numFmtId="10" fontId="3" fillId="0" borderId="0" xfId="0" applyNumberFormat="1" applyFont="1" applyAlignment="1"/>
    <xf numFmtId="9" fontId="3" fillId="0" borderId="0" xfId="0" applyNumberFormat="1" applyFont="1" applyAlignment="1"/>
    <xf numFmtId="165" fontId="4" fillId="0" borderId="0" xfId="0" applyNumberFormat="1" applyFont="1"/>
    <xf numFmtId="10" fontId="2" fillId="0" borderId="0" xfId="0" applyNumberFormat="1" applyFont="1"/>
    <xf numFmtId="0" fontId="4" fillId="0" borderId="0" xfId="0" applyFont="1" applyAlignment="1">
      <alignment horizontal="center"/>
    </xf>
    <xf numFmtId="2" fontId="2" fillId="0" borderId="2" xfId="0" applyNumberFormat="1" applyFont="1" applyBorder="1"/>
    <xf numFmtId="10" fontId="2" fillId="0" borderId="0" xfId="0" applyNumberFormat="1" applyFont="1" applyAlignment="1"/>
    <xf numFmtId="4" fontId="4" fillId="0" borderId="0" xfId="0" applyNumberFormat="1" applyFont="1" applyAlignment="1">
      <alignment horizontal="right"/>
    </xf>
    <xf numFmtId="0" fontId="14" fillId="0" borderId="1" xfId="0" applyFont="1" applyFill="1" applyBorder="1"/>
    <xf numFmtId="0" fontId="15" fillId="0" borderId="0" xfId="0" applyFont="1" applyFill="1"/>
    <xf numFmtId="0" fontId="14" fillId="0" borderId="2" xfId="0" applyFont="1" applyFill="1" applyBorder="1" applyAlignment="1">
      <alignment horizontal="center"/>
    </xf>
    <xf numFmtId="0" fontId="14" fillId="0" borderId="0" xfId="0" applyFont="1" applyFill="1"/>
    <xf numFmtId="2" fontId="14" fillId="0" borderId="0" xfId="0" applyNumberFormat="1" applyFont="1" applyFill="1"/>
    <xf numFmtId="10" fontId="16" fillId="0" borderId="1" xfId="0" applyNumberFormat="1" applyFont="1" applyFill="1" applyBorder="1" applyAlignment="1"/>
    <xf numFmtId="10" fontId="16" fillId="0" borderId="0" xfId="0" applyNumberFormat="1" applyFont="1" applyFill="1"/>
    <xf numFmtId="9" fontId="16" fillId="0" borderId="0" xfId="0" applyNumberFormat="1" applyFont="1" applyFill="1"/>
    <xf numFmtId="2" fontId="15" fillId="0" borderId="1" xfId="0" applyNumberFormat="1" applyFont="1" applyFill="1" applyBorder="1"/>
    <xf numFmtId="9" fontId="17" fillId="0" borderId="0" xfId="0" applyNumberFormat="1" applyFont="1" applyFill="1"/>
    <xf numFmtId="9" fontId="16" fillId="0" borderId="0" xfId="0" applyNumberFormat="1" applyFont="1" applyFill="1" applyAlignment="1"/>
    <xf numFmtId="165" fontId="15" fillId="0" borderId="0" xfId="0" applyNumberFormat="1" applyFont="1" applyFill="1"/>
    <xf numFmtId="0" fontId="13" fillId="0" borderId="0" xfId="0" applyFont="1" applyFill="1" applyAlignment="1"/>
    <xf numFmtId="2" fontId="12" fillId="0" borderId="1" xfId="0" applyNumberFormat="1" applyFont="1" applyFill="1" applyBorder="1"/>
    <xf numFmtId="0" fontId="10" fillId="0" borderId="0" xfId="0" applyFont="1" applyFill="1"/>
    <xf numFmtId="2" fontId="10" fillId="0" borderId="0" xfId="0" applyNumberFormat="1" applyFont="1" applyFill="1"/>
    <xf numFmtId="0" fontId="10" fillId="0" borderId="1" xfId="0" applyFont="1" applyFill="1" applyBorder="1"/>
    <xf numFmtId="3" fontId="2" fillId="0" borderId="0" xfId="0" applyNumberFormat="1" applyFont="1"/>
    <xf numFmtId="0" fontId="7" fillId="0" borderId="1" xfId="0" applyFont="1" applyFill="1" applyBorder="1" applyAlignment="1"/>
    <xf numFmtId="165" fontId="14" fillId="0" borderId="0" xfId="0" applyNumberFormat="1" applyFont="1"/>
    <xf numFmtId="2" fontId="14" fillId="0" borderId="0" xfId="0" applyNumberFormat="1" applyFont="1"/>
    <xf numFmtId="0" fontId="14" fillId="0" borderId="0" xfId="0" applyFont="1" applyAlignment="1"/>
    <xf numFmtId="0" fontId="14" fillId="0" borderId="0" xfId="0" applyFont="1"/>
    <xf numFmtId="2" fontId="18" fillId="0" borderId="0" xfId="0" applyNumberFormat="1" applyFont="1"/>
    <xf numFmtId="9" fontId="2" fillId="0" borderId="0" xfId="1" applyFont="1" applyAlignment="1">
      <alignment horizontal="right"/>
    </xf>
    <xf numFmtId="166" fontId="2" fillId="0" borderId="0" xfId="1" applyNumberFormat="1" applyFont="1" applyAlignment="1"/>
    <xf numFmtId="10" fontId="16" fillId="0" borderId="0" xfId="0" applyNumberFormat="1" applyFont="1" applyAlignment="1"/>
    <xf numFmtId="44" fontId="4" fillId="0" borderId="0" xfId="0" applyNumberFormat="1" applyFont="1" applyAlignment="1">
      <alignment horizontal="right"/>
    </xf>
    <xf numFmtId="0" fontId="1" fillId="2" borderId="2" xfId="0" applyFont="1" applyFill="1" applyBorder="1"/>
    <xf numFmtId="0" fontId="2" fillId="2" borderId="2" xfId="0" applyFont="1" applyFill="1" applyBorder="1"/>
    <xf numFmtId="3" fontId="2" fillId="0" borderId="0" xfId="0" applyNumberFormat="1" applyFont="1" applyAlignment="1"/>
    <xf numFmtId="168" fontId="15" fillId="0" borderId="0" xfId="0" applyNumberFormat="1" applyFont="1" applyFill="1" applyAlignment="1">
      <alignment horizontal="right"/>
    </xf>
    <xf numFmtId="44" fontId="2" fillId="0" borderId="0" xfId="2" applyNumberFormat="1" applyFont="1" applyAlignment="1"/>
    <xf numFmtId="169" fontId="2" fillId="0" borderId="0" xfId="1" applyNumberFormat="1" applyFont="1" applyAlignment="1"/>
    <xf numFmtId="1" fontId="2" fillId="0" borderId="0" xfId="0" applyNumberFormat="1" applyFont="1" applyAlignment="1"/>
    <xf numFmtId="0" fontId="2" fillId="0" borderId="1" xfId="0" applyFont="1" applyBorder="1"/>
    <xf numFmtId="0" fontId="4" fillId="0" borderId="1" xfId="0" applyFont="1" applyBorder="1"/>
    <xf numFmtId="3" fontId="2" fillId="0" borderId="1" xfId="0" applyNumberFormat="1" applyFont="1" applyBorder="1" applyAlignment="1">
      <alignment horizontal="center"/>
    </xf>
    <xf numFmtId="10" fontId="3" fillId="3" borderId="1" xfId="0" applyNumberFormat="1" applyFont="1" applyFill="1" applyBorder="1" applyAlignment="1">
      <alignment wrapText="1"/>
    </xf>
    <xf numFmtId="0" fontId="0" fillId="0" borderId="0" xfId="0"/>
    <xf numFmtId="2" fontId="3" fillId="0" borderId="0" xfId="0" applyNumberFormat="1" applyFont="1"/>
    <xf numFmtId="10" fontId="2" fillId="0" borderId="0" xfId="1" applyNumberFormat="1" applyFont="1" applyAlignment="1"/>
    <xf numFmtId="0" fontId="7" fillId="0" borderId="0" xfId="0" applyNumberFormat="1" applyFont="1"/>
    <xf numFmtId="165" fontId="18" fillId="0" borderId="0" xfId="0" applyNumberFormat="1" applyFont="1"/>
    <xf numFmtId="4" fontId="2" fillId="0" borderId="0" xfId="0" applyNumberFormat="1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0" fillId="0" borderId="0" xfId="0" applyFont="1" applyFill="1" applyAlignment="1"/>
    <xf numFmtId="0" fontId="4" fillId="0" borderId="1" xfId="0" applyFont="1" applyFill="1" applyBorder="1"/>
    <xf numFmtId="10" fontId="2" fillId="0" borderId="0" xfId="0" applyNumberFormat="1" applyFont="1" applyFill="1" applyAlignment="1">
      <alignment horizontal="right"/>
    </xf>
    <xf numFmtId="0" fontId="2" fillId="0" borderId="0" xfId="0" quotePrefix="1" applyFont="1" applyFill="1"/>
    <xf numFmtId="0" fontId="21" fillId="0" borderId="0" xfId="0" applyFont="1" applyAlignment="1"/>
    <xf numFmtId="0" fontId="22" fillId="0" borderId="0" xfId="0" applyFont="1" applyAlignment="1"/>
    <xf numFmtId="0" fontId="21" fillId="0" borderId="4" xfId="0" applyFont="1" applyBorder="1" applyAlignment="1"/>
    <xf numFmtId="0" fontId="21" fillId="0" borderId="1" xfId="0" applyFont="1" applyBorder="1" applyAlignment="1"/>
    <xf numFmtId="2" fontId="21" fillId="0" borderId="4" xfId="0" applyNumberFormat="1" applyFont="1" applyBorder="1" applyAlignment="1"/>
    <xf numFmtId="2" fontId="21" fillId="0" borderId="5" xfId="0" applyNumberFormat="1" applyFont="1" applyBorder="1" applyAlignment="1"/>
    <xf numFmtId="0" fontId="22" fillId="0" borderId="1" xfId="0" applyFont="1" applyBorder="1" applyAlignment="1">
      <alignment horizontal="center"/>
    </xf>
    <xf numFmtId="0" fontId="2" fillId="0" borderId="0" xfId="0" quotePrefix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9" fillId="0" borderId="1" xfId="0" applyFont="1" applyBorder="1"/>
    <xf numFmtId="0" fontId="2" fillId="5" borderId="1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0" fontId="2" fillId="0" borderId="9" xfId="0" applyFont="1" applyBorder="1"/>
    <xf numFmtId="2" fontId="2" fillId="0" borderId="9" xfId="0" applyNumberFormat="1" applyFont="1" applyBorder="1"/>
    <xf numFmtId="2" fontId="21" fillId="0" borderId="3" xfId="0" applyNumberFormat="1" applyFont="1" applyBorder="1" applyAlignment="1"/>
    <xf numFmtId="2" fontId="21" fillId="0" borderId="6" xfId="0" applyNumberFormat="1" applyFont="1" applyBorder="1" applyAlignment="1"/>
    <xf numFmtId="2" fontId="21" fillId="0" borderId="1" xfId="0" applyNumberFormat="1" applyFont="1" applyBorder="1" applyAlignment="1"/>
    <xf numFmtId="2" fontId="21" fillId="0" borderId="7" xfId="0" applyNumberFormat="1" applyFont="1" applyBorder="1" applyAlignment="1"/>
    <xf numFmtId="2" fontId="21" fillId="0" borderId="8" xfId="0" applyNumberFormat="1" applyFont="1" applyBorder="1" applyAlignment="1"/>
    <xf numFmtId="2" fontId="21" fillId="0" borderId="9" xfId="0" applyNumberFormat="1" applyFont="1" applyBorder="1" applyAlignment="1"/>
    <xf numFmtId="2" fontId="21" fillId="0" borderId="10" xfId="0" applyNumberFormat="1" applyFont="1" applyBorder="1" applyAlignment="1"/>
    <xf numFmtId="2" fontId="0" fillId="0" borderId="0" xfId="0" applyNumberFormat="1" applyFont="1" applyAlignment="1"/>
    <xf numFmtId="2" fontId="21" fillId="4" borderId="1" xfId="0" applyNumberFormat="1" applyFont="1" applyFill="1" applyBorder="1" applyAlignment="1"/>
    <xf numFmtId="0" fontId="19" fillId="0" borderId="0" xfId="0" applyFont="1" applyAlignment="1"/>
    <xf numFmtId="0" fontId="19" fillId="4" borderId="0" xfId="0" applyFont="1" applyFill="1" applyAlignment="1"/>
    <xf numFmtId="164" fontId="0" fillId="0" borderId="0" xfId="0" applyNumberFormat="1" applyFont="1" applyAlignment="1"/>
    <xf numFmtId="179" fontId="0" fillId="0" borderId="0" xfId="0" applyNumberFormat="1" applyFont="1" applyAlignment="1"/>
    <xf numFmtId="10" fontId="0" fillId="0" borderId="0" xfId="0" applyNumberFormat="1" applyFont="1" applyAlignment="1"/>
    <xf numFmtId="44" fontId="0" fillId="0" borderId="0" xfId="0" applyNumberFormat="1" applyFont="1" applyAlignment="1"/>
    <xf numFmtId="10" fontId="21" fillId="0" borderId="1" xfId="0" applyNumberFormat="1" applyFont="1" applyBorder="1" applyAlignme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B9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Segments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'Revenue Segments Graph'!$A$1:$C$1</c:f>
              <c:strCache>
                <c:ptCount val="3"/>
                <c:pt idx="0">
                  <c:v>Pharma</c:v>
                </c:pt>
                <c:pt idx="1">
                  <c:v>Vaccine</c:v>
                </c:pt>
                <c:pt idx="2">
                  <c:v>Animal Health</c:v>
                </c:pt>
              </c:strCache>
            </c:strRef>
          </c:cat>
          <c:val>
            <c:numRef>
              <c:f>'Revenue Segments Graph'!$A$2:$C$2</c:f>
              <c:numCache>
                <c:formatCode>0.0000</c:formatCode>
                <c:ptCount val="3"/>
                <c:pt idx="0">
                  <c:v>0.73565711558900726</c:v>
                </c:pt>
                <c:pt idx="1">
                  <c:v>0.16736437975836713</c:v>
                </c:pt>
                <c:pt idx="2">
                  <c:v>9.6978504652625641E-2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8-6B40-A9FA-575A70CF6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9</xdr:row>
      <xdr:rowOff>50800</xdr:rowOff>
    </xdr:from>
    <xdr:to>
      <xdr:col>12</xdr:col>
      <xdr:colOff>171450</xdr:colOff>
      <xdr:row>23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8C6458-9E68-DF47-8DAD-723E7481A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zoomScale="150" workbookViewId="0">
      <selection activeCell="B10" sqref="B10"/>
    </sheetView>
  </sheetViews>
  <sheetFormatPr baseColWidth="10" defaultColWidth="14.5" defaultRowHeight="15" customHeight="1" x14ac:dyDescent="0.2"/>
  <cols>
    <col min="1" max="1" width="24.33203125" customWidth="1"/>
    <col min="2" max="2" width="18.83203125" customWidth="1"/>
    <col min="3" max="3" width="8.5" customWidth="1"/>
    <col min="4" max="4" width="17.6640625" customWidth="1"/>
    <col min="5" max="26" width="9.1640625" customWidth="1"/>
  </cols>
  <sheetData>
    <row r="1" spans="1:26" ht="14.25" customHeight="1" x14ac:dyDescent="0.3">
      <c r="A1" s="77" t="s">
        <v>0</v>
      </c>
      <c r="B1" s="78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3" t="s">
        <v>2</v>
      </c>
      <c r="B3" s="2" t="s">
        <v>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3"/>
      <c r="B5" s="2"/>
      <c r="C5" s="2"/>
      <c r="D5" s="84"/>
      <c r="E5" s="119"/>
      <c r="F5" s="115">
        <v>2024</v>
      </c>
      <c r="G5" s="119"/>
      <c r="H5" s="98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3"/>
      <c r="B6" s="2"/>
      <c r="C6" s="2"/>
      <c r="D6" s="84"/>
      <c r="E6" s="119"/>
      <c r="F6" s="119"/>
      <c r="G6" s="119"/>
      <c r="H6" s="9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4" t="s">
        <v>3</v>
      </c>
      <c r="B7" s="5" t="s">
        <v>71</v>
      </c>
      <c r="C7" s="2"/>
      <c r="D7" s="84"/>
      <c r="E7" s="111" t="s">
        <v>100</v>
      </c>
      <c r="F7" s="112" t="s">
        <v>98</v>
      </c>
      <c r="G7" s="113" t="s">
        <v>99</v>
      </c>
      <c r="H7" s="9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4" t="s">
        <v>4</v>
      </c>
      <c r="B8" s="5" t="s">
        <v>72</v>
      </c>
      <c r="C8" s="2"/>
      <c r="D8" s="84"/>
      <c r="E8" s="114"/>
      <c r="F8" s="115"/>
      <c r="G8" s="116"/>
      <c r="H8" s="9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4" t="s">
        <v>5</v>
      </c>
      <c r="B9" s="6">
        <v>87.38</v>
      </c>
      <c r="C9" s="2"/>
      <c r="D9" s="84"/>
      <c r="E9" s="117">
        <f>2.7*0.4</f>
        <v>1.08</v>
      </c>
      <c r="F9" s="115">
        <f>2.7*0.7</f>
        <v>1.89</v>
      </c>
      <c r="G9" s="118">
        <f>2.7*0.72</f>
        <v>1.944</v>
      </c>
      <c r="H9" s="9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4" t="s">
        <v>6</v>
      </c>
      <c r="B10" s="101">
        <v>2.3599999999999999E-2</v>
      </c>
      <c r="C10" s="2"/>
      <c r="D10" s="84"/>
      <c r="E10" s="117">
        <f>2.7*0.12</f>
        <v>0.32400000000000001</v>
      </c>
      <c r="F10" s="115">
        <f>2.7*0.2</f>
        <v>0.54</v>
      </c>
      <c r="G10" s="116">
        <f>2.7*0.2</f>
        <v>0.54</v>
      </c>
      <c r="H10" s="10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7" t="s">
        <v>7</v>
      </c>
      <c r="B11" s="101">
        <v>0.115</v>
      </c>
      <c r="C11" s="2"/>
      <c r="D11" s="84"/>
      <c r="E11" s="117">
        <f>2.7*0.08</f>
        <v>0.21600000000000003</v>
      </c>
      <c r="F11" s="115">
        <f>2.7*0.1</f>
        <v>0.27</v>
      </c>
      <c r="G11" s="116">
        <f>2.7*0.1</f>
        <v>0.27</v>
      </c>
      <c r="H11" s="9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4" t="s">
        <v>8</v>
      </c>
      <c r="B12" s="101">
        <v>1.7399999999999999E-2</v>
      </c>
      <c r="C12" s="2"/>
      <c r="D12" s="120" t="s">
        <v>6</v>
      </c>
      <c r="E12" s="121">
        <f>SUM(E9:E11)</f>
        <v>1.62</v>
      </c>
      <c r="F12" s="122">
        <f>SUM(F9:F11)</f>
        <v>2.6999999999999997</v>
      </c>
      <c r="G12" s="123">
        <f>SUM(G9:G11)</f>
        <v>2.754</v>
      </c>
      <c r="H12" s="9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8" t="s">
        <v>9</v>
      </c>
      <c r="B13" s="9">
        <f>'FV Calculation'!B15</f>
        <v>5.7930546289684456E-2</v>
      </c>
      <c r="C13" s="110"/>
      <c r="D13" s="98"/>
      <c r="E13" s="97"/>
      <c r="F13" s="102"/>
      <c r="G13" s="97"/>
      <c r="H13" s="10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"/>
      <c r="B14" s="2"/>
      <c r="C14" s="2"/>
      <c r="D14" s="98"/>
      <c r="E14" s="98"/>
      <c r="F14" s="98"/>
      <c r="G14" s="98"/>
      <c r="H14" s="9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10" t="s">
        <v>10</v>
      </c>
      <c r="B15" s="11">
        <f>'FV Calculation'!$B$11/'FV Calculation'!$B$32</f>
        <v>154.10564282856987</v>
      </c>
      <c r="C15" s="2"/>
      <c r="D15" s="2"/>
      <c r="E15" s="2" t="s">
        <v>101</v>
      </c>
      <c r="F15" s="20">
        <f>AVERAGE(E12:G12)</f>
        <v>2.3580000000000001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10" t="s">
        <v>11</v>
      </c>
      <c r="B16" s="12">
        <f>(B15-B9)/B9</f>
        <v>0.76362603374421922</v>
      </c>
      <c r="C16" s="2"/>
      <c r="D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77" t="s">
        <v>12</v>
      </c>
      <c r="B19" s="78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 t="s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F04A-E870-1E4F-81BD-BC31E8A457BD}">
  <dimension ref="A2:K27"/>
  <sheetViews>
    <sheetView zoomScale="140" zoomScaleNormal="140" workbookViewId="0">
      <selection activeCell="F12" sqref="F12"/>
    </sheetView>
  </sheetViews>
  <sheetFormatPr baseColWidth="10" defaultRowHeight="15" x14ac:dyDescent="0.2"/>
  <cols>
    <col min="1" max="1" width="20" bestFit="1" customWidth="1"/>
    <col min="2" max="2" width="14" bestFit="1" customWidth="1"/>
  </cols>
  <sheetData>
    <row r="2" spans="1:11" ht="16" x14ac:dyDescent="0.2">
      <c r="A2" s="103"/>
      <c r="B2" s="103"/>
      <c r="C2" s="103"/>
      <c r="D2" s="103"/>
      <c r="E2" s="103"/>
      <c r="G2" s="103"/>
      <c r="H2" s="103"/>
      <c r="I2" s="103"/>
      <c r="J2" s="103"/>
      <c r="K2" s="103"/>
    </row>
    <row r="3" spans="1:11" ht="16" x14ac:dyDescent="0.2">
      <c r="A3" s="103"/>
      <c r="B3" s="103"/>
      <c r="C3" s="103"/>
      <c r="D3" s="103"/>
      <c r="E3" s="103"/>
      <c r="F3" s="109" t="s">
        <v>9</v>
      </c>
      <c r="G3" s="109"/>
      <c r="H3" s="103"/>
      <c r="I3" s="103"/>
      <c r="J3" s="103"/>
      <c r="K3" s="103"/>
    </row>
    <row r="4" spans="1:11" ht="16" x14ac:dyDescent="0.2">
      <c r="A4" s="103"/>
      <c r="B4" s="103"/>
      <c r="C4" s="106"/>
      <c r="D4" s="141">
        <v>4.4999999999999998E-2</v>
      </c>
      <c r="E4" s="141">
        <v>0.05</v>
      </c>
      <c r="F4" s="141">
        <v>5.5E-2</v>
      </c>
      <c r="G4" s="141">
        <v>0.06</v>
      </c>
      <c r="H4" s="141">
        <v>6.5000000000000002E-2</v>
      </c>
      <c r="I4" s="141">
        <v>7.0000000000000007E-2</v>
      </c>
      <c r="J4" s="141">
        <v>7.4999999999999997E-2</v>
      </c>
      <c r="K4" s="103"/>
    </row>
    <row r="5" spans="1:11" ht="16" x14ac:dyDescent="0.2">
      <c r="A5" s="103"/>
      <c r="B5" s="103"/>
      <c r="C5" s="141">
        <v>1.4999999999999999E-2</v>
      </c>
      <c r="D5" s="126">
        <v>182.32</v>
      </c>
      <c r="E5" s="107">
        <v>154.82</v>
      </c>
      <c r="F5" s="107">
        <v>134.41999999999999</v>
      </c>
      <c r="G5" s="107">
        <v>118.17</v>
      </c>
      <c r="H5" s="107">
        <v>105.35</v>
      </c>
      <c r="I5" s="105">
        <v>94.87</v>
      </c>
      <c r="J5" s="108">
        <v>86.14</v>
      </c>
      <c r="K5" s="103"/>
    </row>
    <row r="6" spans="1:11" ht="16" x14ac:dyDescent="0.2">
      <c r="A6" s="103"/>
      <c r="B6" s="103"/>
      <c r="C6" s="141">
        <v>0.02</v>
      </c>
      <c r="D6" s="127">
        <v>217.61</v>
      </c>
      <c r="E6" s="128">
        <v>179.66</v>
      </c>
      <c r="F6" s="134">
        <v>152.57</v>
      </c>
      <c r="G6" s="134">
        <v>132.25</v>
      </c>
      <c r="H6" s="128">
        <v>116.45</v>
      </c>
      <c r="I6" s="128">
        <v>103.82</v>
      </c>
      <c r="J6" s="129">
        <v>93.49</v>
      </c>
      <c r="K6" s="103"/>
    </row>
    <row r="7" spans="1:11" ht="16" x14ac:dyDescent="0.2">
      <c r="A7" s="104" t="s">
        <v>6</v>
      </c>
      <c r="B7" s="104"/>
      <c r="C7" s="141">
        <v>2.5000000000000001E-2</v>
      </c>
      <c r="D7" s="127">
        <v>270.56</v>
      </c>
      <c r="E7" s="128">
        <v>214.45</v>
      </c>
      <c r="F7" s="134">
        <v>177.06</v>
      </c>
      <c r="G7" s="134">
        <v>150.35</v>
      </c>
      <c r="H7" s="128">
        <v>130.33000000000001</v>
      </c>
      <c r="I7" s="128">
        <v>114.77</v>
      </c>
      <c r="J7" s="129">
        <v>102.32</v>
      </c>
      <c r="K7" s="103"/>
    </row>
    <row r="8" spans="1:11" ht="16" x14ac:dyDescent="0.2">
      <c r="A8" s="103"/>
      <c r="B8" s="103"/>
      <c r="C8" s="141">
        <v>0.03</v>
      </c>
      <c r="D8" s="130">
        <v>358.82</v>
      </c>
      <c r="E8" s="131">
        <v>266.64999999999998</v>
      </c>
      <c r="F8" s="131">
        <v>211.35</v>
      </c>
      <c r="G8" s="131">
        <v>174.5</v>
      </c>
      <c r="H8" s="131">
        <v>148.18</v>
      </c>
      <c r="I8" s="131">
        <v>128.44999999999999</v>
      </c>
      <c r="J8" s="132">
        <v>113.11</v>
      </c>
      <c r="K8" s="103"/>
    </row>
    <row r="9" spans="1:11" ht="16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6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x14ac:dyDescent="0.2">
      <c r="E11" s="136" t="s">
        <v>101</v>
      </c>
      <c r="F11" s="137">
        <f>AVERAGE(F6,F7,G6,G7)</f>
        <v>153.0575</v>
      </c>
    </row>
    <row r="12" spans="1:11" x14ac:dyDescent="0.2">
      <c r="F12" s="133"/>
    </row>
    <row r="20" spans="2:2" x14ac:dyDescent="0.2">
      <c r="B20" s="137"/>
    </row>
    <row r="21" spans="2:2" x14ac:dyDescent="0.2">
      <c r="B21" s="139"/>
    </row>
    <row r="22" spans="2:2" x14ac:dyDescent="0.2">
      <c r="B22" s="139"/>
    </row>
    <row r="23" spans="2:2" x14ac:dyDescent="0.2">
      <c r="B23" s="139"/>
    </row>
    <row r="24" spans="2:2" x14ac:dyDescent="0.2">
      <c r="B24" s="139"/>
    </row>
    <row r="26" spans="2:2" x14ac:dyDescent="0.2">
      <c r="B26" s="140"/>
    </row>
    <row r="27" spans="2:2" x14ac:dyDescent="0.2">
      <c r="B27" s="139"/>
    </row>
  </sheetData>
  <mergeCells count="1"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6"/>
  <sheetViews>
    <sheetView zoomScale="180" zoomScaleNormal="180" workbookViewId="0">
      <pane xSplit="1" topLeftCell="B1" activePane="topRight" state="frozen"/>
      <selection pane="topRight" activeCell="H6" sqref="H6"/>
    </sheetView>
  </sheetViews>
  <sheetFormatPr baseColWidth="10" defaultColWidth="14.5" defaultRowHeight="15" customHeight="1" x14ac:dyDescent="0.2"/>
  <cols>
    <col min="1" max="1" width="16.5" customWidth="1"/>
    <col min="2" max="4" width="11.5" bestFit="1" customWidth="1"/>
    <col min="5" max="5" width="10.33203125" style="61" bestFit="1" customWidth="1"/>
    <col min="6" max="6" width="10.6640625" bestFit="1" customWidth="1"/>
    <col min="7" max="10" width="10.1640625" bestFit="1" customWidth="1"/>
    <col min="11" max="11" width="11.6640625" bestFit="1" customWidth="1"/>
    <col min="12" max="25" width="9.1640625" customWidth="1"/>
  </cols>
  <sheetData>
    <row r="1" spans="1:25" ht="14.25" customHeight="1" x14ac:dyDescent="0.3">
      <c r="A1" s="13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2">
      <c r="A2" s="3" t="s">
        <v>104</v>
      </c>
      <c r="B2" s="4" t="s">
        <v>17</v>
      </c>
      <c r="C2" s="2"/>
      <c r="D2" s="2"/>
      <c r="E2" s="50"/>
      <c r="F2" s="4" t="s">
        <v>18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 x14ac:dyDescent="0.2">
      <c r="A3" s="14"/>
      <c r="B3" s="16" t="s">
        <v>19</v>
      </c>
      <c r="C3" s="16">
        <v>2017</v>
      </c>
      <c r="D3" s="16">
        <v>2018</v>
      </c>
      <c r="E3" s="51">
        <v>2019</v>
      </c>
      <c r="F3" s="16">
        <v>2020</v>
      </c>
      <c r="G3" s="16">
        <v>2021</v>
      </c>
      <c r="H3" s="16">
        <v>2022</v>
      </c>
      <c r="I3" s="16">
        <v>2023</v>
      </c>
      <c r="J3" s="16">
        <v>2024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25" customHeight="1" x14ac:dyDescent="0.2">
      <c r="A4" s="2"/>
      <c r="B4" s="66"/>
      <c r="C4" s="66"/>
      <c r="D4" s="66"/>
      <c r="E4" s="6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99" customFormat="1" ht="14.25" customHeight="1" x14ac:dyDescent="0.2">
      <c r="A5" s="94" t="s">
        <v>73</v>
      </c>
      <c r="B5" s="95">
        <v>2234</v>
      </c>
      <c r="C5" s="95">
        <v>4656</v>
      </c>
      <c r="D5" s="95">
        <v>8243</v>
      </c>
      <c r="E5" s="96">
        <v>11951</v>
      </c>
      <c r="F5" s="97">
        <f>E5*(1+F6)</f>
        <v>14580.22</v>
      </c>
      <c r="G5" s="97">
        <f t="shared" ref="G5:I5" si="0">F5*(1+G6)</f>
        <v>17204.659599999999</v>
      </c>
      <c r="H5" s="97">
        <f t="shared" si="0"/>
        <v>19785.358539999997</v>
      </c>
      <c r="I5" s="97">
        <f t="shared" si="0"/>
        <v>22159.601564799999</v>
      </c>
      <c r="J5" s="97">
        <f>I5*(1+J6)</f>
        <v>24375.561721280003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ht="14.25" customHeight="1" x14ac:dyDescent="0.2">
      <c r="A6" s="15" t="s">
        <v>20</v>
      </c>
      <c r="B6" s="22"/>
      <c r="C6" s="22">
        <f t="shared" ref="C6:E6" si="1">(C5-B5)/B5</f>
        <v>1.0841539838854073</v>
      </c>
      <c r="D6" s="22">
        <f t="shared" si="1"/>
        <v>0.77040378006872856</v>
      </c>
      <c r="E6" s="22">
        <f t="shared" si="1"/>
        <v>0.44983622467548223</v>
      </c>
      <c r="F6" s="23">
        <v>0.22</v>
      </c>
      <c r="G6" s="23">
        <v>0.18</v>
      </c>
      <c r="H6" s="23">
        <v>0.15</v>
      </c>
      <c r="I6" s="23">
        <v>0.12</v>
      </c>
      <c r="J6" s="23">
        <v>0.1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99" customFormat="1" ht="14.25" customHeight="1" x14ac:dyDescent="0.2">
      <c r="A7" s="94" t="s">
        <v>74</v>
      </c>
      <c r="B7" s="95">
        <v>5791</v>
      </c>
      <c r="C7" s="95">
        <v>6159</v>
      </c>
      <c r="D7" s="95">
        <v>6801</v>
      </c>
      <c r="E7" s="96">
        <v>7716</v>
      </c>
      <c r="F7" s="97">
        <f>E7*(1+F8)</f>
        <v>8410.44</v>
      </c>
      <c r="G7" s="97">
        <f t="shared" ref="G7:J7" si="2">F7*(1+G8)</f>
        <v>9083.2752000000019</v>
      </c>
      <c r="H7" s="97">
        <f t="shared" si="2"/>
        <v>9809.9372160000021</v>
      </c>
      <c r="I7" s="97">
        <f t="shared" si="2"/>
        <v>10545.682507200001</v>
      </c>
      <c r="J7" s="97">
        <f t="shared" si="2"/>
        <v>11283.880282704002</v>
      </c>
      <c r="K7" s="100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ht="14.25" customHeight="1" x14ac:dyDescent="0.2">
      <c r="A8" s="15" t="s">
        <v>20</v>
      </c>
      <c r="B8" s="22"/>
      <c r="C8" s="22">
        <f>(C7-B7)/B7</f>
        <v>6.3546883094456913E-2</v>
      </c>
      <c r="D8" s="22">
        <f t="shared" ref="D8:E8" si="3">(D7-C7)/C7</f>
        <v>0.10423770092547492</v>
      </c>
      <c r="E8" s="22">
        <f t="shared" si="3"/>
        <v>0.1345390383767093</v>
      </c>
      <c r="F8" s="23">
        <v>0.09</v>
      </c>
      <c r="G8" s="87">
        <v>0.08</v>
      </c>
      <c r="H8" s="87">
        <v>0.08</v>
      </c>
      <c r="I8" s="87">
        <v>7.4999999999999997E-2</v>
      </c>
      <c r="J8" s="87">
        <v>7.0000000000000007E-2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99" customFormat="1" ht="14.25" customHeight="1" x14ac:dyDescent="0.2">
      <c r="A9" s="94" t="s">
        <v>75</v>
      </c>
      <c r="B9" s="95">
        <v>3580</v>
      </c>
      <c r="C9" s="95">
        <v>3026</v>
      </c>
      <c r="D9" s="95">
        <v>3113</v>
      </c>
      <c r="E9" s="95">
        <v>3045</v>
      </c>
      <c r="F9" s="97">
        <f>E9*(1+F10)</f>
        <v>2968.875</v>
      </c>
      <c r="G9" s="97">
        <f t="shared" ref="G9:J9" si="4">F9*(1+G10)</f>
        <v>2909.4974999999999</v>
      </c>
      <c r="H9" s="97">
        <f t="shared" si="4"/>
        <v>2865.8550375</v>
      </c>
      <c r="I9" s="97">
        <f t="shared" si="4"/>
        <v>2722.5622856249997</v>
      </c>
      <c r="J9" s="97">
        <f t="shared" si="4"/>
        <v>2613.6597941999999</v>
      </c>
      <c r="K9" s="100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ht="14.25" customHeight="1" x14ac:dyDescent="0.2">
      <c r="A10" s="15" t="s">
        <v>20</v>
      </c>
      <c r="B10" s="22"/>
      <c r="C10" s="22">
        <f>(C9-B9)/B9</f>
        <v>-0.15474860335195531</v>
      </c>
      <c r="D10" s="22">
        <f t="shared" ref="D10" si="5">(D9-C9)/C9</f>
        <v>2.8750826173165895E-2</v>
      </c>
      <c r="E10" s="54">
        <f>(E9-D9)/D9</f>
        <v>-2.1843880501124319E-2</v>
      </c>
      <c r="F10" s="23">
        <v>-2.5000000000000001E-2</v>
      </c>
      <c r="G10" s="23">
        <v>-0.02</v>
      </c>
      <c r="H10" s="23">
        <v>-1.4999999999999999E-2</v>
      </c>
      <c r="I10" s="23">
        <v>-0.05</v>
      </c>
      <c r="J10" s="23">
        <v>-0.04</v>
      </c>
      <c r="K10" s="2"/>
      <c r="L10" s="4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99" customFormat="1" ht="14.25" customHeight="1" x14ac:dyDescent="0.2">
      <c r="A11" s="94" t="s">
        <v>76</v>
      </c>
      <c r="B11" s="95">
        <v>2034</v>
      </c>
      <c r="C11" s="95">
        <v>1656</v>
      </c>
      <c r="D11" s="95">
        <v>1475</v>
      </c>
      <c r="E11" s="95">
        <v>1468</v>
      </c>
      <c r="F11" s="97">
        <f>E11*(1+F12)</f>
        <v>1467.2660000000001</v>
      </c>
      <c r="G11" s="97">
        <f t="shared" ref="G11:J11" si="6">F11*(1+G12)</f>
        <v>1466.5323670000002</v>
      </c>
      <c r="H11" s="97">
        <f t="shared" si="6"/>
        <v>1465.7991008165004</v>
      </c>
      <c r="I11" s="97">
        <f t="shared" si="6"/>
        <v>1465.0662012660923</v>
      </c>
      <c r="J11" s="97">
        <f t="shared" si="6"/>
        <v>1464.3336681654594</v>
      </c>
      <c r="K11" s="100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4.25" customHeight="1" x14ac:dyDescent="0.2">
      <c r="A12" s="15" t="s">
        <v>20</v>
      </c>
      <c r="B12" s="22"/>
      <c r="C12" s="22">
        <f>(C11-B11)/B11</f>
        <v>-0.18584070796460178</v>
      </c>
      <c r="D12" s="22">
        <f t="shared" ref="D12" si="7">(D11-C11)/C11</f>
        <v>-0.10929951690821256</v>
      </c>
      <c r="E12" s="54">
        <f>(E11-D11)/D11</f>
        <v>-4.7457627118644066E-3</v>
      </c>
      <c r="F12" s="23">
        <v>-5.0000000000000001E-4</v>
      </c>
      <c r="G12" s="23">
        <v>-5.0000000000000001E-4</v>
      </c>
      <c r="H12" s="23">
        <v>-5.0000000000000001E-4</v>
      </c>
      <c r="I12" s="23">
        <v>-5.0000000000000001E-4</v>
      </c>
      <c r="J12" s="23">
        <v>-5.0000000000000001E-4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99" customFormat="1" ht="14.25" customHeight="1" x14ac:dyDescent="0.2">
      <c r="A13" s="94" t="s">
        <v>77</v>
      </c>
      <c r="B13" s="95">
        <v>154</v>
      </c>
      <c r="C13" s="95">
        <v>210</v>
      </c>
      <c r="D13" s="95">
        <v>260</v>
      </c>
      <c r="E13" s="95">
        <v>271</v>
      </c>
      <c r="F13" s="97">
        <f>E13*(1+F14)</f>
        <v>281.84000000000003</v>
      </c>
      <c r="G13" s="97">
        <f t="shared" ref="G13:J13" si="8">F13*(1+G14)</f>
        <v>293.11360000000002</v>
      </c>
      <c r="H13" s="97">
        <f t="shared" si="8"/>
        <v>304.83814400000006</v>
      </c>
      <c r="I13" s="97">
        <f t="shared" si="8"/>
        <v>315.50747904000002</v>
      </c>
      <c r="J13" s="97">
        <f t="shared" si="8"/>
        <v>324.97270341120003</v>
      </c>
      <c r="K13" s="100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4.25" customHeight="1" x14ac:dyDescent="0.2">
      <c r="A14" s="15" t="s">
        <v>20</v>
      </c>
      <c r="B14" s="22"/>
      <c r="C14" s="22">
        <f>(C13-B13)/B13</f>
        <v>0.36363636363636365</v>
      </c>
      <c r="D14" s="22">
        <f t="shared" ref="D14" si="9">(D13-C13)/C13</f>
        <v>0.23809523809523808</v>
      </c>
      <c r="E14" s="54">
        <f>(E13-D13)/D13</f>
        <v>4.230769230769231E-2</v>
      </c>
      <c r="F14" s="23">
        <v>0.04</v>
      </c>
      <c r="G14" s="23">
        <v>0.04</v>
      </c>
      <c r="H14" s="23">
        <v>0.04</v>
      </c>
      <c r="I14" s="23">
        <v>3.5000000000000003E-2</v>
      </c>
      <c r="J14" s="23">
        <v>0.03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99" customFormat="1" ht="14.25" customHeight="1" x14ac:dyDescent="0.2">
      <c r="A15" s="94" t="s">
        <v>78</v>
      </c>
      <c r="B15" s="95">
        <v>1942</v>
      </c>
      <c r="C15" s="95">
        <v>2864</v>
      </c>
      <c r="D15" s="95">
        <v>1595</v>
      </c>
      <c r="E15" s="95">
        <v>2067</v>
      </c>
      <c r="F15" s="97">
        <f>E15*(1+F16)</f>
        <v>2149.6800000000003</v>
      </c>
      <c r="G15" s="97">
        <f t="shared" ref="G15:J15" si="10">F15*(1+G16)</f>
        <v>2235.6672000000003</v>
      </c>
      <c r="H15" s="97">
        <f t="shared" si="10"/>
        <v>2325.0938880000003</v>
      </c>
      <c r="I15" s="97">
        <f t="shared" si="10"/>
        <v>2394.8467046400006</v>
      </c>
      <c r="J15" s="97">
        <f t="shared" si="10"/>
        <v>2466.6921057792006</v>
      </c>
      <c r="K15" s="100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ht="14.25" customHeight="1" x14ac:dyDescent="0.2">
      <c r="A16" s="15" t="s">
        <v>20</v>
      </c>
      <c r="B16" s="22"/>
      <c r="C16" s="22">
        <f>(C15-B15)/B15</f>
        <v>0.47476828012358391</v>
      </c>
      <c r="D16" s="22">
        <f t="shared" ref="D16" si="11">(D15-C15)/C15</f>
        <v>-0.44308659217877094</v>
      </c>
      <c r="E16" s="54">
        <f>(E15-D15)/D15</f>
        <v>0.29592476489028213</v>
      </c>
      <c r="F16" s="23">
        <v>0.04</v>
      </c>
      <c r="G16" s="23">
        <v>0.04</v>
      </c>
      <c r="H16" s="23">
        <v>0.04</v>
      </c>
      <c r="I16" s="23">
        <v>0.03</v>
      </c>
      <c r="J16" s="23">
        <v>0.03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99" customFormat="1" ht="14.25" customHeight="1" x14ac:dyDescent="0.2">
      <c r="A17" s="94" t="s">
        <v>79</v>
      </c>
      <c r="B17" s="95">
        <v>4016</v>
      </c>
      <c r="C17" s="95">
        <v>2620</v>
      </c>
      <c r="D17" s="95">
        <v>2030</v>
      </c>
      <c r="E17" s="95">
        <v>2061</v>
      </c>
      <c r="F17" s="97">
        <f>E17*(1+F18)</f>
        <v>2081.61</v>
      </c>
      <c r="G17" s="97">
        <f t="shared" ref="G17:J17" si="12">F17*(1+G18)</f>
        <v>2102.4261000000001</v>
      </c>
      <c r="H17" s="97">
        <f t="shared" si="12"/>
        <v>2123.4503610000002</v>
      </c>
      <c r="I17" s="97">
        <f t="shared" si="12"/>
        <v>2144.6848646100002</v>
      </c>
      <c r="J17" s="97">
        <f t="shared" si="12"/>
        <v>2166.1317132561003</v>
      </c>
      <c r="K17" s="100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ht="14.25" customHeight="1" x14ac:dyDescent="0.2">
      <c r="A18" s="15" t="s">
        <v>20</v>
      </c>
      <c r="B18" s="22"/>
      <c r="C18" s="22">
        <f>(C17-B17)/B17</f>
        <v>-0.34760956175298807</v>
      </c>
      <c r="D18" s="22">
        <f t="shared" ref="D18" si="13">(D17-C17)/C17</f>
        <v>-0.22519083969465647</v>
      </c>
      <c r="E18" s="54">
        <f>(E17-D17)/D17</f>
        <v>1.5270935960591134E-2</v>
      </c>
      <c r="F18" s="23">
        <v>0.01</v>
      </c>
      <c r="G18" s="23">
        <v>0.01</v>
      </c>
      <c r="H18" s="23">
        <v>0.01</v>
      </c>
      <c r="I18" s="23">
        <v>0.01</v>
      </c>
      <c r="J18" s="23">
        <v>0.01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99" customFormat="1" ht="14.25" customHeight="1" x14ac:dyDescent="0.2">
      <c r="A19" s="94" t="s">
        <v>87</v>
      </c>
      <c r="B19" s="95">
        <v>6109</v>
      </c>
      <c r="C19" s="95">
        <v>5895</v>
      </c>
      <c r="D19" s="95">
        <v>5914</v>
      </c>
      <c r="E19" s="95">
        <v>5588</v>
      </c>
      <c r="F19" s="97">
        <f>E19*(1+F20)</f>
        <v>5476.24</v>
      </c>
      <c r="G19" s="97">
        <f t="shared" ref="G19:J19" si="14">F19*(1+G20)</f>
        <v>5366.7151999999996</v>
      </c>
      <c r="H19" s="97">
        <f t="shared" si="14"/>
        <v>5259.3808959999997</v>
      </c>
      <c r="I19" s="97">
        <f t="shared" si="14"/>
        <v>2366.7214031999997</v>
      </c>
      <c r="J19" s="97">
        <f t="shared" si="14"/>
        <v>710.01642096</v>
      </c>
      <c r="K19" s="100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1:25" ht="14.25" customHeight="1" x14ac:dyDescent="0.2">
      <c r="A20" s="15" t="s">
        <v>20</v>
      </c>
      <c r="B20" s="22"/>
      <c r="C20" s="22">
        <f>(C19-B19)/B19</f>
        <v>-3.503028318873793E-2</v>
      </c>
      <c r="D20" s="22">
        <f t="shared" ref="D20" si="15">(D19-C19)/C19</f>
        <v>3.2230703986429179E-3</v>
      </c>
      <c r="E20" s="54">
        <f>(E19-D19)/D19</f>
        <v>-5.5123435914778494E-2</v>
      </c>
      <c r="F20" s="23">
        <v>-0.02</v>
      </c>
      <c r="G20" s="23">
        <v>-0.02</v>
      </c>
      <c r="H20" s="23">
        <v>-0.02</v>
      </c>
      <c r="I20" s="23">
        <v>-0.55000000000000004</v>
      </c>
      <c r="J20" s="23">
        <v>-0.7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99" customFormat="1" ht="14.25" customHeight="1" x14ac:dyDescent="0.2">
      <c r="A21" s="94" t="s">
        <v>80</v>
      </c>
      <c r="B21" s="95">
        <v>1383</v>
      </c>
      <c r="C21" s="95">
        <v>1447</v>
      </c>
      <c r="D21" s="95">
        <v>1605</v>
      </c>
      <c r="E21" s="95">
        <v>1593</v>
      </c>
      <c r="F21" s="97">
        <f>E21*(1+F22)</f>
        <v>1608.93</v>
      </c>
      <c r="G21" s="97">
        <f t="shared" ref="G21:J21" si="16">F21*(1+G22)</f>
        <v>1625.0193000000002</v>
      </c>
      <c r="H21" s="97">
        <f t="shared" si="16"/>
        <v>1641.2694930000002</v>
      </c>
      <c r="I21" s="97">
        <f t="shared" si="16"/>
        <v>1657.6821879300003</v>
      </c>
      <c r="J21" s="97">
        <f t="shared" si="16"/>
        <v>1674.2590098093003</v>
      </c>
      <c r="K21" s="100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ht="14.25" customHeight="1" x14ac:dyDescent="0.2">
      <c r="A22" s="15" t="s">
        <v>20</v>
      </c>
      <c r="B22" s="22"/>
      <c r="C22" s="22">
        <f>(C21-B21)/B21</f>
        <v>4.6276211135213303E-2</v>
      </c>
      <c r="D22" s="22">
        <f t="shared" ref="D22" si="17">(D21-C21)/C21</f>
        <v>0.10919143054595715</v>
      </c>
      <c r="E22" s="54">
        <f>(E21-D21)/D21</f>
        <v>-7.4766355140186919E-3</v>
      </c>
      <c r="F22" s="23">
        <v>0.01</v>
      </c>
      <c r="G22" s="23">
        <v>0.01</v>
      </c>
      <c r="H22" s="23">
        <v>0.01</v>
      </c>
      <c r="I22" s="23">
        <v>0.01</v>
      </c>
      <c r="J22" s="23">
        <v>0.01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99" customFormat="1" ht="14.25" customHeight="1" x14ac:dyDescent="0.2">
      <c r="A23" s="94" t="s">
        <v>81</v>
      </c>
      <c r="B23" s="95">
        <v>3488</v>
      </c>
      <c r="C23" s="95">
        <v>2792</v>
      </c>
      <c r="D23" s="95">
        <v>2563</v>
      </c>
      <c r="E23" s="95">
        <v>2467</v>
      </c>
      <c r="F23" s="97">
        <f>E23*(1+F24)</f>
        <v>2244.9700000000003</v>
      </c>
      <c r="G23" s="97">
        <f t="shared" ref="G23:J23" si="18">F23*(1+G24)</f>
        <v>2042.9227000000003</v>
      </c>
      <c r="H23" s="97">
        <f t="shared" si="18"/>
        <v>1859.0596570000002</v>
      </c>
      <c r="I23" s="97">
        <f t="shared" si="18"/>
        <v>1673.1536913000002</v>
      </c>
      <c r="J23" s="97">
        <f t="shared" si="18"/>
        <v>1505.8383221700003</v>
      </c>
      <c r="K23" s="100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ht="14.25" customHeight="1" x14ac:dyDescent="0.2">
      <c r="A24" s="15" t="s">
        <v>20</v>
      </c>
      <c r="B24" s="22"/>
      <c r="C24" s="22">
        <f>(C23-B23)/B23</f>
        <v>-0.19954128440366972</v>
      </c>
      <c r="D24" s="22">
        <f t="shared" ref="D24" si="19">(D23-C23)/C23</f>
        <v>-8.2020057306590261E-2</v>
      </c>
      <c r="E24" s="54">
        <f>(E23-D23)/D23</f>
        <v>-3.745610612563402E-2</v>
      </c>
      <c r="F24" s="23">
        <v>-0.09</v>
      </c>
      <c r="G24" s="23">
        <v>-0.09</v>
      </c>
      <c r="H24" s="23">
        <v>-0.09</v>
      </c>
      <c r="I24" s="23">
        <v>-0.1</v>
      </c>
      <c r="J24" s="23">
        <v>-0.1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99" customFormat="1" ht="14.25" customHeight="1" x14ac:dyDescent="0.2">
      <c r="A25" s="94" t="s">
        <v>82</v>
      </c>
      <c r="B25" s="95">
        <v>4420</v>
      </c>
      <c r="C25" s="95">
        <v>4065</v>
      </c>
      <c r="D25" s="95">
        <v>4090</v>
      </c>
      <c r="E25" s="95">
        <v>3881</v>
      </c>
      <c r="F25" s="97">
        <f>E25*(1+F26)</f>
        <v>3718.9463545886774</v>
      </c>
      <c r="G25" s="97">
        <f t="shared" ref="G25:J25" si="20">F25*(1+G26)</f>
        <v>3563.4943969668707</v>
      </c>
      <c r="H25" s="97">
        <f t="shared" si="20"/>
        <v>3414.5403311736559</v>
      </c>
      <c r="I25" s="97">
        <f t="shared" si="20"/>
        <v>3271.8125453305975</v>
      </c>
      <c r="J25" s="97">
        <f t="shared" si="20"/>
        <v>3135.0507809357787</v>
      </c>
      <c r="K25" s="100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4.25" customHeight="1" x14ac:dyDescent="0.2">
      <c r="A26" s="15" t="s">
        <v>20</v>
      </c>
      <c r="B26" s="22"/>
      <c r="C26" s="22">
        <f>(C25-B25)/B25</f>
        <v>-8.031674208144797E-2</v>
      </c>
      <c r="D26" s="22">
        <f t="shared" ref="D26" si="21">(D25-C25)/C25</f>
        <v>6.1500615006150061E-3</v>
      </c>
      <c r="E26" s="54">
        <f>(E25-D25)/D25</f>
        <v>-5.1100244498777508E-2</v>
      </c>
      <c r="F26" s="23">
        <f>AVERAGE(C26:E26)</f>
        <v>-4.1755641693203484E-2</v>
      </c>
      <c r="G26" s="23">
        <v>-4.1799999999999997E-2</v>
      </c>
      <c r="H26" s="23">
        <v>-4.1799999999999997E-2</v>
      </c>
      <c r="I26" s="23">
        <v>-4.1799999999999997E-2</v>
      </c>
      <c r="J26" s="23">
        <v>-4.1799999999999997E-2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99" customFormat="1" ht="14.25" customHeight="1" x14ac:dyDescent="0.2">
      <c r="A27" s="94" t="s">
        <v>83</v>
      </c>
      <c r="B27" s="95">
        <v>3478</v>
      </c>
      <c r="C27" s="95">
        <v>3875</v>
      </c>
      <c r="D27" s="95">
        <v>4212</v>
      </c>
      <c r="E27" s="95">
        <v>4371</v>
      </c>
      <c r="F27" s="97">
        <f>E27*(1+F28)</f>
        <v>4676.97</v>
      </c>
      <c r="G27" s="97">
        <f t="shared" ref="G27:J27" si="22">F27*(1+G28)</f>
        <v>5004.3579000000009</v>
      </c>
      <c r="H27" s="97">
        <f t="shared" si="22"/>
        <v>5354.6629530000009</v>
      </c>
      <c r="I27" s="97">
        <f t="shared" si="22"/>
        <v>5675.9427301800015</v>
      </c>
      <c r="J27" s="97">
        <f t="shared" si="22"/>
        <v>5959.7398666890022</v>
      </c>
      <c r="K27" s="100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ht="14.25" customHeight="1" x14ac:dyDescent="0.2">
      <c r="A28" s="15" t="s">
        <v>20</v>
      </c>
      <c r="B28" s="22"/>
      <c r="C28" s="22">
        <f>(C27-B27)/B27</f>
        <v>0.1141460609545716</v>
      </c>
      <c r="D28" s="22">
        <f t="shared" ref="D28" si="23">(D27-C27)/C27</f>
        <v>8.6967741935483872E-2</v>
      </c>
      <c r="E28" s="54">
        <f>(E27-D27)/D27</f>
        <v>3.7749287749287749E-2</v>
      </c>
      <c r="F28" s="23">
        <v>7.0000000000000007E-2</v>
      </c>
      <c r="G28" s="23">
        <v>7.0000000000000007E-2</v>
      </c>
      <c r="H28" s="23">
        <v>7.0000000000000007E-2</v>
      </c>
      <c r="I28" s="23">
        <v>0.06</v>
      </c>
      <c r="J28" s="23">
        <v>0.05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 x14ac:dyDescent="0.2">
      <c r="A29" s="84" t="s">
        <v>84</v>
      </c>
      <c r="B29" s="86">
        <v>1178</v>
      </c>
      <c r="C29" s="86">
        <v>857</v>
      </c>
      <c r="D29" s="86">
        <v>393</v>
      </c>
      <c r="E29" s="86">
        <v>480</v>
      </c>
      <c r="F29" s="20">
        <f>E29*(1+F30)</f>
        <v>518.40000000000009</v>
      </c>
      <c r="G29" s="20">
        <f t="shared" ref="G29:J29" si="24">F29*(1+G30)</f>
        <v>559.87200000000018</v>
      </c>
      <c r="H29" s="20">
        <f t="shared" si="24"/>
        <v>604.66176000000019</v>
      </c>
      <c r="I29" s="20">
        <f t="shared" si="24"/>
        <v>646.98808320000023</v>
      </c>
      <c r="J29" s="20">
        <f t="shared" si="24"/>
        <v>692.2772490240003</v>
      </c>
      <c r="K29" s="8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 x14ac:dyDescent="0.2">
      <c r="A30" s="15" t="s">
        <v>20</v>
      </c>
      <c r="B30" s="22"/>
      <c r="C30" s="22">
        <f>(C29-B29)/B29</f>
        <v>-0.27249575551782684</v>
      </c>
      <c r="D30" s="22">
        <f t="shared" ref="D30" si="25">(D29-C29)/C29</f>
        <v>-0.54142357059509916</v>
      </c>
      <c r="E30" s="54">
        <f>(E29-D29)/D29</f>
        <v>0.22137404580152673</v>
      </c>
      <c r="F30" s="23">
        <v>0.08</v>
      </c>
      <c r="G30" s="23">
        <v>0.08</v>
      </c>
      <c r="H30" s="23">
        <v>0.08</v>
      </c>
      <c r="I30" s="23">
        <v>7.0000000000000007E-2</v>
      </c>
      <c r="J30" s="23">
        <v>7.0000000000000007E-2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2">
      <c r="A31" s="26" t="s">
        <v>21</v>
      </c>
      <c r="B31" s="48">
        <f>B5+B7+B9+B11+B13+B15+B17+B19+B21+B23+B25+B27+B29</f>
        <v>39807</v>
      </c>
      <c r="C31" s="48">
        <f t="shared" ref="C31:J31" si="26">C5+C7+C9+C11+C13+C15+C17+C19+C21+C23+C25+C27+C29</f>
        <v>40122</v>
      </c>
      <c r="D31" s="48">
        <f t="shared" si="26"/>
        <v>42294</v>
      </c>
      <c r="E31" s="48">
        <f t="shared" si="26"/>
        <v>46959</v>
      </c>
      <c r="F31" s="48">
        <f t="shared" si="26"/>
        <v>50184.387354588682</v>
      </c>
      <c r="G31" s="48">
        <f t="shared" si="26"/>
        <v>53457.55306396688</v>
      </c>
      <c r="H31" s="48">
        <f t="shared" si="26"/>
        <v>56813.90737749017</v>
      </c>
      <c r="I31" s="48">
        <f t="shared" si="26"/>
        <v>57040.252248321689</v>
      </c>
      <c r="J31" s="48">
        <f t="shared" si="26"/>
        <v>58372.413638384045</v>
      </c>
      <c r="K31" s="6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 x14ac:dyDescent="0.2">
      <c r="A32" s="15" t="s">
        <v>20</v>
      </c>
      <c r="B32" s="28"/>
      <c r="C32" s="28">
        <f>(C31-B31)/B31</f>
        <v>7.9131810988017186E-3</v>
      </c>
      <c r="D32" s="28">
        <f t="shared" ref="D32" si="27">(D31-C31)/C31</f>
        <v>5.413488858980111E-2</v>
      </c>
      <c r="E32" s="55">
        <f t="shared" ref="E32:J32" si="28">(E31-D31)/D31</f>
        <v>0.11029933323875728</v>
      </c>
      <c r="F32" s="75">
        <f t="shared" si="28"/>
        <v>6.8685179722495826E-2</v>
      </c>
      <c r="G32" s="75">
        <f t="shared" si="28"/>
        <v>6.5222789036975481E-2</v>
      </c>
      <c r="H32" s="75">
        <f t="shared" si="28"/>
        <v>6.278540863078981E-2</v>
      </c>
      <c r="I32" s="75">
        <f t="shared" si="28"/>
        <v>3.983969441277992E-3</v>
      </c>
      <c r="J32" s="75">
        <f t="shared" si="28"/>
        <v>2.3354759797745331E-2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 x14ac:dyDescent="0.2">
      <c r="A33" s="18"/>
      <c r="B33" s="5"/>
      <c r="C33" s="73"/>
      <c r="D33" s="73"/>
      <c r="E33" s="73"/>
      <c r="F33" s="73"/>
      <c r="G33" s="73"/>
      <c r="H33" s="73"/>
      <c r="I33" s="73"/>
      <c r="J33" s="7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 x14ac:dyDescent="0.2">
      <c r="A34" s="30" t="s">
        <v>88</v>
      </c>
      <c r="B34" s="76">
        <v>14030</v>
      </c>
      <c r="C34" s="76">
        <v>12912</v>
      </c>
      <c r="D34" s="76">
        <v>13509</v>
      </c>
      <c r="E34" s="80">
        <v>16280</v>
      </c>
      <c r="F34" s="31">
        <f>F31*F35</f>
        <v>15055.316206376603</v>
      </c>
      <c r="G34" s="31">
        <f>G31*G35</f>
        <v>16037.265919190064</v>
      </c>
      <c r="H34" s="31">
        <f t="shared" ref="H34:I34" si="29">H31*H35</f>
        <v>17044.17221324705</v>
      </c>
      <c r="I34" s="31">
        <f t="shared" si="29"/>
        <v>15971.270629530074</v>
      </c>
      <c r="J34" s="31">
        <f t="shared" ref="J34" si="30">J31*J35</f>
        <v>16927.99995513137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 x14ac:dyDescent="0.2">
      <c r="A35" s="15" t="s">
        <v>22</v>
      </c>
      <c r="B35" s="32">
        <f>B34/B31</f>
        <v>0.3524505740196448</v>
      </c>
      <c r="C35" s="32">
        <f t="shared" ref="C35:D35" si="31">C34/C31</f>
        <v>0.32181845371616569</v>
      </c>
      <c r="D35" s="32">
        <f t="shared" si="31"/>
        <v>0.31940700808625339</v>
      </c>
      <c r="E35" s="42">
        <f>E34/E31</f>
        <v>0.34668540641836498</v>
      </c>
      <c r="F35" s="42">
        <v>0.3</v>
      </c>
      <c r="G35" s="42">
        <v>0.3</v>
      </c>
      <c r="H35" s="42">
        <v>0.3</v>
      </c>
      <c r="I35" s="42">
        <v>0.28000000000000003</v>
      </c>
      <c r="J35" s="42">
        <v>0.28999999999999998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2">
      <c r="A36" s="15"/>
      <c r="B36" s="22"/>
      <c r="C36" s="22"/>
      <c r="D36" s="22"/>
      <c r="E36" s="56"/>
      <c r="F36" s="34"/>
      <c r="G36" s="34"/>
      <c r="H36" s="34"/>
      <c r="I36" s="34"/>
      <c r="J36" s="3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2">
      <c r="A37" s="26" t="s">
        <v>23</v>
      </c>
      <c r="B37" s="35">
        <f>B31-B34</f>
        <v>25777</v>
      </c>
      <c r="C37" s="35">
        <f>C31-C34</f>
        <v>27210</v>
      </c>
      <c r="D37" s="35">
        <f>D31-D34</f>
        <v>28785</v>
      </c>
      <c r="E37" s="57">
        <f>E31-E34</f>
        <v>30679</v>
      </c>
      <c r="F37" s="36">
        <f>F31-F34</f>
        <v>35129.071148212082</v>
      </c>
      <c r="G37" s="36">
        <f t="shared" ref="G37:I37" si="32">G31-G34</f>
        <v>37420.287144776812</v>
      </c>
      <c r="H37" s="36">
        <f t="shared" si="32"/>
        <v>39769.735164243117</v>
      </c>
      <c r="I37" s="36">
        <f t="shared" si="32"/>
        <v>41068.981618791615</v>
      </c>
      <c r="J37" s="36">
        <f t="shared" ref="J37" si="33">J31-J34</f>
        <v>41444.413683252671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2">
      <c r="A38" s="15" t="s">
        <v>24</v>
      </c>
      <c r="B38" s="38">
        <f t="shared" ref="B38:I38" si="34">B37/B31</f>
        <v>0.64754942598035525</v>
      </c>
      <c r="C38" s="38">
        <f t="shared" si="34"/>
        <v>0.67818154628383431</v>
      </c>
      <c r="D38" s="38">
        <f t="shared" si="34"/>
        <v>0.68059299191374667</v>
      </c>
      <c r="E38" s="58">
        <f t="shared" si="34"/>
        <v>0.65331459358163502</v>
      </c>
      <c r="F38" s="38">
        <f>F37/F31</f>
        <v>0.70000000000000007</v>
      </c>
      <c r="G38" s="38">
        <f t="shared" si="34"/>
        <v>0.7</v>
      </c>
      <c r="H38" s="38">
        <f t="shared" si="34"/>
        <v>0.7</v>
      </c>
      <c r="I38" s="38">
        <f t="shared" si="34"/>
        <v>0.72</v>
      </c>
      <c r="J38" s="38">
        <f t="shared" ref="J38" si="35">J37/J31</f>
        <v>0.71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2">
      <c r="A39" s="15"/>
      <c r="B39" s="38"/>
      <c r="C39" s="38"/>
      <c r="D39" s="38"/>
      <c r="E39" s="58"/>
      <c r="F39" s="38"/>
      <c r="G39" s="38"/>
      <c r="H39" s="38"/>
      <c r="I39" s="38"/>
      <c r="J39" s="3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88" customFormat="1" ht="14.25" customHeight="1" x14ac:dyDescent="0.2">
      <c r="A40" s="18" t="s">
        <v>85</v>
      </c>
      <c r="B40" s="20">
        <v>10017</v>
      </c>
      <c r="C40" s="20">
        <v>10074</v>
      </c>
      <c r="D40" s="20">
        <v>10102</v>
      </c>
      <c r="E40" s="20">
        <v>10397</v>
      </c>
      <c r="F40" s="40">
        <f>F41*F31</f>
        <v>10538.721344463624</v>
      </c>
      <c r="G40" s="40">
        <f>G41*G31</f>
        <v>10691.510612793376</v>
      </c>
      <c r="H40" s="40">
        <f>H41*H31</f>
        <v>10794.642401723133</v>
      </c>
      <c r="I40" s="40">
        <f>I41*I31</f>
        <v>10837.64792718112</v>
      </c>
      <c r="J40" s="40">
        <f>J41*J31</f>
        <v>11090.758591292968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88" customFormat="1" ht="14.25" customHeight="1" x14ac:dyDescent="0.2">
      <c r="A41" s="15" t="s">
        <v>22</v>
      </c>
      <c r="B41" s="22">
        <f>B40/B31</f>
        <v>0.25163915894189465</v>
      </c>
      <c r="C41" s="22">
        <f>C40/C31</f>
        <v>0.25108419321070735</v>
      </c>
      <c r="D41" s="22">
        <f>D40/D31</f>
        <v>0.23885184659762615</v>
      </c>
      <c r="E41" s="22">
        <f>E40/E31</f>
        <v>0.22140590728081944</v>
      </c>
      <c r="F41" s="39">
        <v>0.21</v>
      </c>
      <c r="G41" s="39">
        <v>0.2</v>
      </c>
      <c r="H41" s="39">
        <v>0.19</v>
      </c>
      <c r="I41" s="39">
        <v>0.19</v>
      </c>
      <c r="J41" s="39">
        <v>0.19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88" customFormat="1" ht="14.25" customHeight="1" x14ac:dyDescent="0.2">
      <c r="A42" s="18" t="s">
        <v>86</v>
      </c>
      <c r="B42" s="20">
        <v>10261</v>
      </c>
      <c r="C42" s="20">
        <v>10339</v>
      </c>
      <c r="D42" s="20">
        <v>9752</v>
      </c>
      <c r="E42" s="20">
        <v>10377</v>
      </c>
      <c r="F42" s="40">
        <f>F43*F31</f>
        <v>10538.721344463624</v>
      </c>
      <c r="G42" s="40">
        <f t="shared" ref="G42:J42" si="36">G43*G31</f>
        <v>10691.510612793376</v>
      </c>
      <c r="H42" s="40">
        <f t="shared" si="36"/>
        <v>11362.781475498035</v>
      </c>
      <c r="I42" s="40">
        <f t="shared" si="36"/>
        <v>11408.050449664339</v>
      </c>
      <c r="J42" s="40">
        <f t="shared" si="36"/>
        <v>11090.758591292968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88" customFormat="1" ht="14.25" customHeight="1" x14ac:dyDescent="0.2">
      <c r="A43" s="15" t="s">
        <v>22</v>
      </c>
      <c r="B43" s="22">
        <f>B42/B31</f>
        <v>0.25776873414223628</v>
      </c>
      <c r="C43" s="22">
        <f>C42/C31</f>
        <v>0.25768904840237278</v>
      </c>
      <c r="D43" s="22">
        <f>D42/D31</f>
        <v>0.23057644110275688</v>
      </c>
      <c r="E43" s="22">
        <v>0.23699999999999999</v>
      </c>
      <c r="F43" s="39">
        <v>0.21</v>
      </c>
      <c r="G43" s="39">
        <v>0.2</v>
      </c>
      <c r="H43" s="39">
        <v>0.2</v>
      </c>
      <c r="I43" s="39">
        <v>0.2</v>
      </c>
      <c r="J43" s="39">
        <v>0.19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88" customFormat="1" ht="14.25" customHeight="1" x14ac:dyDescent="0.2">
      <c r="A44" s="18" t="s">
        <v>26</v>
      </c>
      <c r="B44" s="89">
        <v>840</v>
      </c>
      <c r="C44" s="89">
        <v>276</v>
      </c>
      <c r="D44" s="89">
        <v>230</v>
      </c>
      <c r="E44" s="89">
        <v>280</v>
      </c>
      <c r="F44" s="40">
        <f>F45*F31</f>
        <v>501.84387354588682</v>
      </c>
      <c r="G44" s="40">
        <f>G45*G31</f>
        <v>326.09107369019796</v>
      </c>
      <c r="H44" s="40">
        <f>H45*H31</f>
        <v>346.56483500269007</v>
      </c>
      <c r="I44" s="40">
        <f>I45*I31</f>
        <v>347.94553871476234</v>
      </c>
      <c r="J44" s="40">
        <f>J45*J31</f>
        <v>356.07172319414269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88" customFormat="1" ht="14.25" customHeight="1" x14ac:dyDescent="0.2">
      <c r="A45" s="15" t="s">
        <v>22</v>
      </c>
      <c r="B45" s="22">
        <f>B44/B31</f>
        <v>2.1101816263471247E-2</v>
      </c>
      <c r="C45" s="22">
        <f>C44/C31</f>
        <v>6.8790189920741734E-3</v>
      </c>
      <c r="D45" s="22">
        <f>D44/D31</f>
        <v>5.4381236109140776E-3</v>
      </c>
      <c r="E45" s="22">
        <f>E44/E31</f>
        <v>5.9626482676377263E-3</v>
      </c>
      <c r="F45" s="39">
        <v>0.01</v>
      </c>
      <c r="G45" s="39">
        <v>6.1000000000000004E-3</v>
      </c>
      <c r="H45" s="39">
        <f t="shared" ref="H45:J45" si="37">G45</f>
        <v>6.1000000000000004E-3</v>
      </c>
      <c r="I45" s="39">
        <f t="shared" si="37"/>
        <v>6.1000000000000004E-3</v>
      </c>
      <c r="J45" s="39">
        <f t="shared" si="37"/>
        <v>6.1000000000000004E-3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">
      <c r="A46" s="18" t="s">
        <v>27</v>
      </c>
      <c r="B46" s="19">
        <f t="shared" ref="B46:J46" si="38">B40+B42+B44</f>
        <v>21118</v>
      </c>
      <c r="C46" s="19">
        <f t="shared" si="38"/>
        <v>20689</v>
      </c>
      <c r="D46" s="19">
        <f t="shared" si="38"/>
        <v>20084</v>
      </c>
      <c r="E46" s="19">
        <f t="shared" si="38"/>
        <v>21054</v>
      </c>
      <c r="F46" s="19">
        <f t="shared" si="38"/>
        <v>21579.286562473135</v>
      </c>
      <c r="G46" s="19">
        <f t="shared" si="38"/>
        <v>21709.112299276949</v>
      </c>
      <c r="H46" s="19">
        <f t="shared" si="38"/>
        <v>22503.988712223858</v>
      </c>
      <c r="I46" s="19">
        <f t="shared" si="38"/>
        <v>22593.64391556022</v>
      </c>
      <c r="J46" s="19">
        <f t="shared" si="38"/>
        <v>22537.588905780078</v>
      </c>
    </row>
    <row r="49" spans="1:25" ht="14.25" customHeight="1" x14ac:dyDescent="0.2">
      <c r="A49" s="26" t="s">
        <v>28</v>
      </c>
      <c r="B49" s="35">
        <f t="shared" ref="B49:J49" si="39">B37-B46</f>
        <v>4659</v>
      </c>
      <c r="C49" s="35">
        <f t="shared" si="39"/>
        <v>6521</v>
      </c>
      <c r="D49" s="35">
        <f t="shared" si="39"/>
        <v>8701</v>
      </c>
      <c r="E49" s="35">
        <f t="shared" si="39"/>
        <v>9625</v>
      </c>
      <c r="F49" s="35">
        <f t="shared" si="39"/>
        <v>13549.784585738947</v>
      </c>
      <c r="G49" s="35">
        <f t="shared" si="39"/>
        <v>15711.174845499863</v>
      </c>
      <c r="H49" s="35">
        <f t="shared" si="39"/>
        <v>17265.746452019259</v>
      </c>
      <c r="I49" s="35">
        <f t="shared" si="39"/>
        <v>18475.337703231395</v>
      </c>
      <c r="J49" s="35">
        <f t="shared" si="39"/>
        <v>18906.824777472593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 x14ac:dyDescent="0.2">
      <c r="A50" s="26" t="s">
        <v>29</v>
      </c>
      <c r="B50" s="35">
        <f t="shared" ref="B50:J50" si="40">B37-B46</f>
        <v>4659</v>
      </c>
      <c r="C50" s="35">
        <f t="shared" si="40"/>
        <v>6521</v>
      </c>
      <c r="D50" s="35">
        <f t="shared" si="40"/>
        <v>8701</v>
      </c>
      <c r="E50" s="35">
        <f t="shared" si="40"/>
        <v>9625</v>
      </c>
      <c r="F50" s="35">
        <f t="shared" si="40"/>
        <v>13549.784585738947</v>
      </c>
      <c r="G50" s="35">
        <f t="shared" si="40"/>
        <v>15711.174845499863</v>
      </c>
      <c r="H50" s="35">
        <f t="shared" si="40"/>
        <v>17265.746452019259</v>
      </c>
      <c r="I50" s="35">
        <f t="shared" si="40"/>
        <v>18475.337703231395</v>
      </c>
      <c r="J50" s="35">
        <f t="shared" si="40"/>
        <v>18906.824777472593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2">
      <c r="A51" s="33"/>
      <c r="B51" s="2"/>
      <c r="C51" s="2"/>
      <c r="D51" s="2"/>
      <c r="E51" s="52"/>
      <c r="F51" s="29"/>
      <c r="G51" s="29"/>
      <c r="H51" s="29"/>
      <c r="I51" s="29"/>
      <c r="J51" s="2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2">
      <c r="A52" s="33" t="s">
        <v>30</v>
      </c>
      <c r="B52" s="19">
        <f>B50</f>
        <v>4659</v>
      </c>
      <c r="C52" s="19">
        <f t="shared" ref="C52:J52" si="41">C50</f>
        <v>6521</v>
      </c>
      <c r="D52" s="19">
        <f t="shared" si="41"/>
        <v>8701</v>
      </c>
      <c r="E52" s="19">
        <f t="shared" si="41"/>
        <v>9625</v>
      </c>
      <c r="F52" s="19">
        <f t="shared" si="41"/>
        <v>13549.784585738947</v>
      </c>
      <c r="G52" s="19">
        <f t="shared" si="41"/>
        <v>15711.174845499863</v>
      </c>
      <c r="H52" s="19">
        <f t="shared" si="41"/>
        <v>17265.746452019259</v>
      </c>
      <c r="I52" s="19">
        <f t="shared" si="41"/>
        <v>18475.337703231395</v>
      </c>
      <c r="J52" s="19">
        <f t="shared" si="41"/>
        <v>18906.824777472593</v>
      </c>
    </row>
    <row r="53" spans="1:25" ht="15" customHeight="1" x14ac:dyDescent="0.2">
      <c r="A53" s="17" t="s">
        <v>31</v>
      </c>
      <c r="B53" s="47">
        <v>0.15409999999999999</v>
      </c>
      <c r="C53" s="90">
        <v>0.62919999999999998</v>
      </c>
      <c r="D53" s="90">
        <v>0.28820000000000001</v>
      </c>
      <c r="E53" s="82">
        <v>0.23</v>
      </c>
      <c r="F53" s="82">
        <v>0.23</v>
      </c>
      <c r="G53" s="82">
        <v>0.23</v>
      </c>
      <c r="H53" s="82">
        <v>0.23</v>
      </c>
      <c r="I53" s="82">
        <v>0.23</v>
      </c>
      <c r="J53" s="82">
        <v>0.23</v>
      </c>
    </row>
    <row r="54" spans="1:25" ht="15" customHeight="1" x14ac:dyDescent="0.2">
      <c r="A54" t="s">
        <v>32</v>
      </c>
      <c r="B54" s="81">
        <f>B52*B53</f>
        <v>717.95189999999991</v>
      </c>
      <c r="C54" s="81">
        <f t="shared" ref="C54:E54" si="42">C52*C53</f>
        <v>4103.0132000000003</v>
      </c>
      <c r="D54" s="81">
        <f t="shared" si="42"/>
        <v>2507.6282000000001</v>
      </c>
      <c r="E54" s="81">
        <f t="shared" si="42"/>
        <v>2213.75</v>
      </c>
      <c r="F54" s="81">
        <f t="shared" ref="F54" si="43">F52*F53</f>
        <v>3116.4504547199581</v>
      </c>
      <c r="G54" s="81">
        <f t="shared" ref="G54:H54" si="44">G52*G53</f>
        <v>3613.5702144649686</v>
      </c>
      <c r="H54" s="81">
        <f t="shared" si="44"/>
        <v>3971.1216839644298</v>
      </c>
      <c r="I54" s="81">
        <f t="shared" ref="I54" si="45">I52*I53</f>
        <v>4249.3276717432209</v>
      </c>
      <c r="J54" s="81">
        <f t="shared" ref="J54" si="46">J52*J53</f>
        <v>4348.5696988186965</v>
      </c>
    </row>
    <row r="55" spans="1:25" ht="15" customHeight="1" x14ac:dyDescent="0.2">
      <c r="A55" s="17"/>
      <c r="B55" s="74"/>
      <c r="C55" s="74"/>
      <c r="D55" s="74"/>
      <c r="E55" s="74"/>
      <c r="F55" s="74"/>
      <c r="G55" s="74"/>
      <c r="H55" s="74"/>
      <c r="I55" s="74"/>
      <c r="J55" s="74"/>
    </row>
    <row r="57" spans="1:25" ht="15" customHeight="1" x14ac:dyDescent="0.2">
      <c r="A57" s="17" t="s">
        <v>33</v>
      </c>
      <c r="B57" s="19">
        <f t="shared" ref="B57:J57" si="47">B52-B54</f>
        <v>3941.0481</v>
      </c>
      <c r="C57" s="19">
        <f t="shared" si="47"/>
        <v>2417.9867999999997</v>
      </c>
      <c r="D57" s="19">
        <f t="shared" si="47"/>
        <v>6193.3717999999999</v>
      </c>
      <c r="E57" s="83">
        <f t="shared" si="47"/>
        <v>7411.25</v>
      </c>
      <c r="F57" s="19">
        <f t="shared" si="47"/>
        <v>10433.33413101899</v>
      </c>
      <c r="G57" s="19">
        <f t="shared" si="47"/>
        <v>12097.604631034894</v>
      </c>
      <c r="H57" s="19">
        <f t="shared" si="47"/>
        <v>13294.624768054829</v>
      </c>
      <c r="I57" s="19">
        <f t="shared" si="47"/>
        <v>14226.010031488175</v>
      </c>
      <c r="J57" s="19">
        <f t="shared" si="47"/>
        <v>14558.255078653896</v>
      </c>
    </row>
    <row r="59" spans="1:25" ht="14.25" customHeight="1" x14ac:dyDescent="0.2">
      <c r="A59" s="30"/>
      <c r="B59" s="35"/>
      <c r="C59" s="35"/>
      <c r="D59" s="35"/>
      <c r="E59" s="57"/>
      <c r="F59" s="62"/>
      <c r="G59" s="62"/>
      <c r="H59" s="62"/>
      <c r="I59" s="62"/>
      <c r="J59" s="6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2">
      <c r="A60" s="33"/>
      <c r="B60" s="4"/>
      <c r="C60" s="4"/>
      <c r="D60" s="4"/>
      <c r="E60" s="52"/>
      <c r="F60" s="63"/>
      <c r="G60" s="63"/>
      <c r="H60" s="63"/>
      <c r="I60" s="63"/>
      <c r="J60" s="6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2">
      <c r="A61" s="18"/>
      <c r="B61" s="20"/>
      <c r="C61" s="20"/>
      <c r="D61" s="20"/>
      <c r="E61" s="52"/>
      <c r="F61" s="63"/>
      <c r="G61" s="63"/>
      <c r="H61" s="63"/>
      <c r="I61" s="63"/>
      <c r="J61" s="6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2">
      <c r="A62" s="18"/>
      <c r="B62" s="20"/>
      <c r="C62" s="20"/>
      <c r="D62" s="20"/>
      <c r="E62" s="52"/>
      <c r="F62" s="63"/>
      <c r="G62" s="63"/>
      <c r="H62" s="63"/>
      <c r="I62" s="63"/>
      <c r="J62" s="6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2">
      <c r="A63" s="18"/>
      <c r="B63" s="20"/>
      <c r="C63" s="20"/>
      <c r="D63" s="20"/>
      <c r="E63" s="53"/>
      <c r="F63" s="64"/>
      <c r="G63" s="64"/>
      <c r="H63" s="64"/>
      <c r="I63" s="64"/>
      <c r="J63" s="6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2">
      <c r="A64" s="18"/>
      <c r="B64" s="20"/>
      <c r="C64" s="20"/>
      <c r="D64" s="20"/>
      <c r="E64" s="53"/>
      <c r="F64" s="64"/>
      <c r="G64" s="64"/>
      <c r="H64" s="64"/>
      <c r="I64" s="64"/>
      <c r="J64" s="6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x14ac:dyDescent="0.2">
      <c r="A65" s="30"/>
      <c r="B65" s="35"/>
      <c r="C65" s="35"/>
      <c r="D65" s="35"/>
      <c r="E65" s="49"/>
      <c r="F65" s="65"/>
      <c r="G65" s="65"/>
      <c r="H65" s="65"/>
      <c r="I65" s="65"/>
      <c r="J65" s="6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2">
      <c r="A66" s="33"/>
      <c r="B66" s="2"/>
      <c r="C66" s="2"/>
      <c r="D66" s="2"/>
      <c r="E66" s="53"/>
      <c r="F66" s="40"/>
      <c r="G66" s="40"/>
      <c r="H66" s="40"/>
      <c r="I66" s="40"/>
      <c r="J66" s="4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x14ac:dyDescent="0.2">
      <c r="A67" s="26"/>
      <c r="B67" s="20"/>
      <c r="C67" s="20"/>
      <c r="D67" s="20"/>
      <c r="E67" s="53"/>
      <c r="F67" s="40"/>
      <c r="G67" s="40"/>
      <c r="H67" s="40"/>
      <c r="I67" s="40"/>
      <c r="J67" s="4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2">
      <c r="A68" s="18"/>
      <c r="B68" s="2"/>
      <c r="C68" s="2"/>
      <c r="D68" s="2"/>
      <c r="E68" s="52"/>
      <c r="F68" s="29"/>
      <c r="G68" s="29"/>
      <c r="H68" s="29"/>
      <c r="I68" s="29"/>
      <c r="J68" s="2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x14ac:dyDescent="0.2">
      <c r="A69" s="30"/>
      <c r="B69" s="40"/>
      <c r="C69" s="40"/>
      <c r="D69" s="40"/>
      <c r="E69" s="53"/>
      <c r="F69" s="40"/>
      <c r="G69" s="40"/>
      <c r="H69" s="40"/>
      <c r="I69" s="40"/>
      <c r="J69" s="4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 x14ac:dyDescent="0.2">
      <c r="A70" s="15"/>
      <c r="B70" s="41"/>
      <c r="C70" s="41"/>
      <c r="D70" s="42"/>
      <c r="E70" s="59"/>
      <c r="F70" s="42"/>
      <c r="G70" s="42"/>
      <c r="H70" s="42"/>
      <c r="I70" s="42"/>
      <c r="J70" s="4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 x14ac:dyDescent="0.2">
      <c r="A71" s="18"/>
      <c r="B71" s="2"/>
      <c r="C71" s="2"/>
      <c r="D71" s="2"/>
      <c r="E71" s="52"/>
      <c r="F71" s="29"/>
      <c r="G71" s="29"/>
      <c r="H71" s="29"/>
      <c r="I71" s="29"/>
      <c r="J71" s="2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2">
      <c r="A72" s="30"/>
      <c r="B72" s="2"/>
      <c r="C72" s="2"/>
      <c r="D72" s="2"/>
      <c r="E72" s="5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2">
      <c r="A73" s="18"/>
      <c r="B73" s="2"/>
      <c r="C73" s="2"/>
      <c r="D73" s="2"/>
      <c r="E73" s="52"/>
      <c r="F73" s="29"/>
      <c r="G73" s="29"/>
      <c r="H73" s="29"/>
      <c r="I73" s="29"/>
      <c r="J73" s="2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 x14ac:dyDescent="0.2">
      <c r="A74" s="26"/>
      <c r="B74" s="43"/>
      <c r="C74" s="43"/>
      <c r="D74" s="43"/>
      <c r="E74" s="60"/>
      <c r="F74" s="43"/>
      <c r="G74" s="43"/>
      <c r="H74" s="43"/>
      <c r="I74" s="43"/>
      <c r="J74" s="4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2">
      <c r="A75" s="2"/>
      <c r="B75" s="2"/>
      <c r="C75" s="2"/>
      <c r="D75" s="2"/>
      <c r="E75" s="5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2">
      <c r="A76" s="2"/>
      <c r="B76" s="2"/>
      <c r="C76" s="2"/>
      <c r="D76" s="2"/>
      <c r="E76" s="5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2">
      <c r="A77" s="2"/>
      <c r="B77" s="2"/>
      <c r="C77" s="2"/>
      <c r="D77" s="2"/>
      <c r="E77" s="5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2">
      <c r="A78" s="2"/>
      <c r="B78" s="2"/>
      <c r="C78" s="2"/>
      <c r="D78" s="2"/>
      <c r="E78" s="5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2">
      <c r="A79" s="2"/>
      <c r="B79" s="2"/>
      <c r="C79" s="2"/>
      <c r="D79" s="2"/>
      <c r="E79" s="5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x14ac:dyDescent="0.2">
      <c r="A80" s="2"/>
      <c r="B80" s="2"/>
      <c r="C80" s="2"/>
      <c r="D80" s="2"/>
      <c r="E80" s="5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2">
      <c r="A81" s="2"/>
      <c r="B81" s="2"/>
      <c r="C81" s="2"/>
      <c r="D81" s="2"/>
      <c r="E81" s="5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2">
      <c r="A82" s="2"/>
      <c r="B82" s="2"/>
      <c r="C82" s="2"/>
      <c r="D82" s="2"/>
      <c r="E82" s="5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2">
      <c r="A83" s="2"/>
      <c r="B83" s="2"/>
      <c r="C83" s="2"/>
      <c r="D83" s="2"/>
      <c r="E83" s="5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2">
      <c r="A84" s="2"/>
      <c r="B84" s="2"/>
      <c r="C84" s="2"/>
      <c r="D84" s="2"/>
      <c r="E84" s="5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2">
      <c r="A85" s="2"/>
      <c r="B85" s="2"/>
      <c r="C85" s="2"/>
      <c r="D85" s="2"/>
      <c r="E85" s="5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x14ac:dyDescent="0.2">
      <c r="A86" s="2"/>
      <c r="B86" s="2"/>
      <c r="C86" s="2"/>
      <c r="D86" s="2"/>
      <c r="E86" s="5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2">
      <c r="A87" s="2"/>
      <c r="B87" s="2"/>
      <c r="C87" s="2"/>
      <c r="D87" s="2"/>
      <c r="E87" s="5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x14ac:dyDescent="0.2">
      <c r="A88" s="2"/>
      <c r="B88" s="2"/>
      <c r="C88" s="2"/>
      <c r="D88" s="2"/>
      <c r="E88" s="5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x14ac:dyDescent="0.2">
      <c r="A89" s="2"/>
      <c r="B89" s="2"/>
      <c r="C89" s="2"/>
      <c r="D89" s="2"/>
      <c r="E89" s="5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x14ac:dyDescent="0.2">
      <c r="A90" s="2"/>
      <c r="B90" s="2"/>
      <c r="C90" s="2"/>
      <c r="D90" s="2"/>
      <c r="E90" s="5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x14ac:dyDescent="0.2">
      <c r="A91" s="2"/>
      <c r="B91" s="2"/>
      <c r="C91" s="2"/>
      <c r="D91" s="2"/>
      <c r="E91" s="5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2">
      <c r="A92" s="2"/>
      <c r="B92" s="2"/>
      <c r="C92" s="2"/>
      <c r="D92" s="2"/>
      <c r="E92" s="5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2">
      <c r="A93" s="2"/>
      <c r="B93" s="2"/>
      <c r="C93" s="2"/>
      <c r="D93" s="2"/>
      <c r="E93" s="5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2">
      <c r="A94" s="2"/>
      <c r="B94" s="2"/>
      <c r="C94" s="2"/>
      <c r="D94" s="2"/>
      <c r="E94" s="5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2">
      <c r="A95" s="2"/>
      <c r="B95" s="2"/>
      <c r="C95" s="2"/>
      <c r="D95" s="2"/>
      <c r="E95" s="5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2">
      <c r="A96" s="2"/>
      <c r="B96" s="2"/>
      <c r="C96" s="2"/>
      <c r="D96" s="2"/>
      <c r="E96" s="5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2">
      <c r="A97" s="2"/>
      <c r="B97" s="2"/>
      <c r="C97" s="2"/>
      <c r="D97" s="2"/>
      <c r="E97" s="5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2">
      <c r="A98" s="2"/>
      <c r="B98" s="2"/>
      <c r="C98" s="2"/>
      <c r="D98" s="2"/>
      <c r="E98" s="5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2">
      <c r="A99" s="2"/>
      <c r="B99" s="2"/>
      <c r="C99" s="2"/>
      <c r="D99" s="2"/>
      <c r="E99" s="5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2">
      <c r="A100" s="2"/>
      <c r="B100" s="2"/>
      <c r="C100" s="2"/>
      <c r="D100" s="2"/>
      <c r="E100" s="5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2">
      <c r="A101" s="2"/>
      <c r="B101" s="2"/>
      <c r="C101" s="2"/>
      <c r="D101" s="2"/>
      <c r="E101" s="5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2">
      <c r="A102" s="2"/>
      <c r="B102" s="2"/>
      <c r="C102" s="2"/>
      <c r="D102" s="2"/>
      <c r="E102" s="5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2">
      <c r="A103" s="2"/>
      <c r="B103" s="2"/>
      <c r="C103" s="2"/>
      <c r="D103" s="2"/>
      <c r="E103" s="5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2">
      <c r="A104" s="2"/>
      <c r="B104" s="2"/>
      <c r="C104" s="2"/>
      <c r="D104" s="2"/>
      <c r="E104" s="5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2">
      <c r="A105" s="2"/>
      <c r="B105" s="2"/>
      <c r="C105" s="2"/>
      <c r="D105" s="2"/>
      <c r="E105" s="5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2">
      <c r="A106" s="2"/>
      <c r="B106" s="2"/>
      <c r="C106" s="2"/>
      <c r="D106" s="2"/>
      <c r="E106" s="5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2">
      <c r="A107" s="2"/>
      <c r="B107" s="2"/>
      <c r="C107" s="2"/>
      <c r="D107" s="2"/>
      <c r="E107" s="5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2">
      <c r="A108" s="2"/>
      <c r="B108" s="2"/>
      <c r="C108" s="2"/>
      <c r="D108" s="2"/>
      <c r="E108" s="5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2">
      <c r="A109" s="2"/>
      <c r="B109" s="2"/>
      <c r="C109" s="2"/>
      <c r="D109" s="2"/>
      <c r="E109" s="5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2">
      <c r="A110" s="2"/>
      <c r="B110" s="2"/>
      <c r="C110" s="2"/>
      <c r="D110" s="2"/>
      <c r="E110" s="5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2">
      <c r="A111" s="2"/>
      <c r="B111" s="2"/>
      <c r="C111" s="2"/>
      <c r="D111" s="2"/>
      <c r="E111" s="5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2">
      <c r="A112" s="2"/>
      <c r="B112" s="2"/>
      <c r="C112" s="2"/>
      <c r="D112" s="2"/>
      <c r="E112" s="5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2">
      <c r="A113" s="2"/>
      <c r="B113" s="2"/>
      <c r="C113" s="2"/>
      <c r="D113" s="2"/>
      <c r="E113" s="5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2">
      <c r="A114" s="2"/>
      <c r="B114" s="2"/>
      <c r="C114" s="2"/>
      <c r="D114" s="2"/>
      <c r="E114" s="5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2">
      <c r="A115" s="2"/>
      <c r="B115" s="2"/>
      <c r="C115" s="2"/>
      <c r="D115" s="2"/>
      <c r="E115" s="5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2">
      <c r="A116" s="2"/>
      <c r="B116" s="2"/>
      <c r="C116" s="2"/>
      <c r="D116" s="2"/>
      <c r="E116" s="5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2">
      <c r="A117" s="2"/>
      <c r="B117" s="2"/>
      <c r="C117" s="2"/>
      <c r="D117" s="2"/>
      <c r="E117" s="5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2">
      <c r="A118" s="2"/>
      <c r="B118" s="2"/>
      <c r="C118" s="2"/>
      <c r="D118" s="2"/>
      <c r="E118" s="5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2">
      <c r="A119" s="2"/>
      <c r="B119" s="2"/>
      <c r="C119" s="2"/>
      <c r="D119" s="2"/>
      <c r="E119" s="5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2">
      <c r="A120" s="2"/>
      <c r="B120" s="2"/>
      <c r="C120" s="2"/>
      <c r="D120" s="2"/>
      <c r="E120" s="5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2">
      <c r="A121" s="2"/>
      <c r="B121" s="2"/>
      <c r="C121" s="2"/>
      <c r="D121" s="2"/>
      <c r="E121" s="5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2">
      <c r="A122" s="2"/>
      <c r="B122" s="2"/>
      <c r="C122" s="2"/>
      <c r="D122" s="2"/>
      <c r="E122" s="5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2">
      <c r="A123" s="2"/>
      <c r="B123" s="2"/>
      <c r="C123" s="2"/>
      <c r="D123" s="2"/>
      <c r="E123" s="5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2">
      <c r="A124" s="2"/>
      <c r="B124" s="2"/>
      <c r="C124" s="2"/>
      <c r="D124" s="2"/>
      <c r="E124" s="5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2">
      <c r="A125" s="2"/>
      <c r="B125" s="2"/>
      <c r="C125" s="2"/>
      <c r="D125" s="2"/>
      <c r="E125" s="5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2">
      <c r="A126" s="2"/>
      <c r="B126" s="2"/>
      <c r="C126" s="2"/>
      <c r="D126" s="2"/>
      <c r="E126" s="5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2">
      <c r="A127" s="2"/>
      <c r="B127" s="2"/>
      <c r="C127" s="2"/>
      <c r="D127" s="2"/>
      <c r="E127" s="5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2">
      <c r="A128" s="2"/>
      <c r="B128" s="2"/>
      <c r="C128" s="2"/>
      <c r="D128" s="2"/>
      <c r="E128" s="5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2">
      <c r="A129" s="2"/>
      <c r="B129" s="2"/>
      <c r="C129" s="2"/>
      <c r="D129" s="2"/>
      <c r="E129" s="5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2">
      <c r="A130" s="2"/>
      <c r="B130" s="2"/>
      <c r="C130" s="2"/>
      <c r="D130" s="2"/>
      <c r="E130" s="5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2">
      <c r="A131" s="2"/>
      <c r="B131" s="2"/>
      <c r="C131" s="2"/>
      <c r="D131" s="2"/>
      <c r="E131" s="5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2">
      <c r="A132" s="2"/>
      <c r="B132" s="2"/>
      <c r="C132" s="2"/>
      <c r="D132" s="2"/>
      <c r="E132" s="5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2">
      <c r="A133" s="2"/>
      <c r="B133" s="2"/>
      <c r="C133" s="2"/>
      <c r="D133" s="2"/>
      <c r="E133" s="5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2">
      <c r="A134" s="2"/>
      <c r="B134" s="2"/>
      <c r="C134" s="2"/>
      <c r="D134" s="2"/>
      <c r="E134" s="5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2">
      <c r="A135" s="2"/>
      <c r="B135" s="2"/>
      <c r="C135" s="2"/>
      <c r="D135" s="2"/>
      <c r="E135" s="5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2">
      <c r="A136" s="2"/>
      <c r="B136" s="2"/>
      <c r="C136" s="2"/>
      <c r="D136" s="2"/>
      <c r="E136" s="5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2">
      <c r="A137" s="2"/>
      <c r="B137" s="2"/>
      <c r="C137" s="2"/>
      <c r="D137" s="2"/>
      <c r="E137" s="5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2">
      <c r="A138" s="2"/>
      <c r="B138" s="2"/>
      <c r="C138" s="2"/>
      <c r="D138" s="2"/>
      <c r="E138" s="5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2">
      <c r="A139" s="2"/>
      <c r="B139" s="2"/>
      <c r="C139" s="2"/>
      <c r="D139" s="2"/>
      <c r="E139" s="5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2">
      <c r="A140" s="2"/>
      <c r="B140" s="2"/>
      <c r="C140" s="2"/>
      <c r="D140" s="2"/>
      <c r="E140" s="5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2">
      <c r="A141" s="2"/>
      <c r="B141" s="2"/>
      <c r="C141" s="2"/>
      <c r="D141" s="2"/>
      <c r="E141" s="5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2">
      <c r="A142" s="2"/>
      <c r="B142" s="2"/>
      <c r="C142" s="2"/>
      <c r="D142" s="2"/>
      <c r="E142" s="5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2">
      <c r="A143" s="2"/>
      <c r="B143" s="2"/>
      <c r="C143" s="2"/>
      <c r="D143" s="2"/>
      <c r="E143" s="5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2">
      <c r="A144" s="2"/>
      <c r="B144" s="2"/>
      <c r="C144" s="2"/>
      <c r="D144" s="2"/>
      <c r="E144" s="5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2">
      <c r="A145" s="2"/>
      <c r="B145" s="2"/>
      <c r="C145" s="2"/>
      <c r="D145" s="2"/>
      <c r="E145" s="5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2">
      <c r="A146" s="2"/>
      <c r="B146" s="2"/>
      <c r="C146" s="2"/>
      <c r="D146" s="2"/>
      <c r="E146" s="5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2">
      <c r="A147" s="2"/>
      <c r="B147" s="2"/>
      <c r="C147" s="2"/>
      <c r="D147" s="2"/>
      <c r="E147" s="5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2">
      <c r="A148" s="2"/>
      <c r="B148" s="2"/>
      <c r="C148" s="2"/>
      <c r="D148" s="2"/>
      <c r="E148" s="5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2">
      <c r="A149" s="2"/>
      <c r="B149" s="2"/>
      <c r="C149" s="2"/>
      <c r="D149" s="2"/>
      <c r="E149" s="5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2">
      <c r="A150" s="2"/>
      <c r="B150" s="2"/>
      <c r="C150" s="2"/>
      <c r="D150" s="2"/>
      <c r="E150" s="5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2">
      <c r="A151" s="2"/>
      <c r="B151" s="2"/>
      <c r="C151" s="2"/>
      <c r="D151" s="2"/>
      <c r="E151" s="5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2">
      <c r="A152" s="2"/>
      <c r="B152" s="2"/>
      <c r="C152" s="2"/>
      <c r="D152" s="2"/>
      <c r="E152" s="5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2">
      <c r="A153" s="2"/>
      <c r="B153" s="2"/>
      <c r="C153" s="2"/>
      <c r="D153" s="2"/>
      <c r="E153" s="5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2">
      <c r="A154" s="2"/>
      <c r="B154" s="2"/>
      <c r="C154" s="2"/>
      <c r="D154" s="2"/>
      <c r="E154" s="5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2">
      <c r="A155" s="2"/>
      <c r="B155" s="2"/>
      <c r="C155" s="2"/>
      <c r="D155" s="2"/>
      <c r="E155" s="5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2">
      <c r="A156" s="2"/>
      <c r="B156" s="2"/>
      <c r="C156" s="2"/>
      <c r="D156" s="2"/>
      <c r="E156" s="5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2">
      <c r="A157" s="2"/>
      <c r="B157" s="2"/>
      <c r="C157" s="2"/>
      <c r="D157" s="2"/>
      <c r="E157" s="5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2">
      <c r="A158" s="2"/>
      <c r="B158" s="2"/>
      <c r="C158" s="2"/>
      <c r="D158" s="2"/>
      <c r="E158" s="5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2">
      <c r="A159" s="2"/>
      <c r="B159" s="2"/>
      <c r="C159" s="2"/>
      <c r="D159" s="2"/>
      <c r="E159" s="5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2">
      <c r="A160" s="2"/>
      <c r="B160" s="2"/>
      <c r="C160" s="2"/>
      <c r="D160" s="2"/>
      <c r="E160" s="5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2">
      <c r="A161" s="2"/>
      <c r="B161" s="2"/>
      <c r="C161" s="2"/>
      <c r="D161" s="2"/>
      <c r="E161" s="5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2">
      <c r="A162" s="2"/>
      <c r="B162" s="2"/>
      <c r="C162" s="2"/>
      <c r="D162" s="2"/>
      <c r="E162" s="5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2">
      <c r="A163" s="2"/>
      <c r="B163" s="2"/>
      <c r="C163" s="2"/>
      <c r="D163" s="2"/>
      <c r="E163" s="5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2">
      <c r="A164" s="2"/>
      <c r="B164" s="2"/>
      <c r="C164" s="2"/>
      <c r="D164" s="2"/>
      <c r="E164" s="5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2">
      <c r="A165" s="2"/>
      <c r="B165" s="2"/>
      <c r="C165" s="2"/>
      <c r="D165" s="2"/>
      <c r="E165" s="5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2">
      <c r="A166" s="2"/>
      <c r="B166" s="2"/>
      <c r="C166" s="2"/>
      <c r="D166" s="2"/>
      <c r="E166" s="5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2">
      <c r="A167" s="2"/>
      <c r="B167" s="2"/>
      <c r="C167" s="2"/>
      <c r="D167" s="2"/>
      <c r="E167" s="5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2">
      <c r="A168" s="2"/>
      <c r="B168" s="2"/>
      <c r="C168" s="2"/>
      <c r="D168" s="2"/>
      <c r="E168" s="5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2">
      <c r="A169" s="2"/>
      <c r="B169" s="2"/>
      <c r="C169" s="2"/>
      <c r="D169" s="2"/>
      <c r="E169" s="5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2">
      <c r="A170" s="2"/>
      <c r="B170" s="2"/>
      <c r="C170" s="2"/>
      <c r="D170" s="2"/>
      <c r="E170" s="5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2">
      <c r="A171" s="2"/>
      <c r="B171" s="2"/>
      <c r="C171" s="2"/>
      <c r="D171" s="2"/>
      <c r="E171" s="5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2">
      <c r="A172" s="2"/>
      <c r="B172" s="2"/>
      <c r="C172" s="2"/>
      <c r="D172" s="2"/>
      <c r="E172" s="5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2">
      <c r="A173" s="2"/>
      <c r="B173" s="2"/>
      <c r="C173" s="2"/>
      <c r="D173" s="2"/>
      <c r="E173" s="5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2">
      <c r="A174" s="2"/>
      <c r="B174" s="2"/>
      <c r="C174" s="2"/>
      <c r="D174" s="2"/>
      <c r="E174" s="5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2">
      <c r="A175" s="2"/>
      <c r="B175" s="2"/>
      <c r="C175" s="2"/>
      <c r="D175" s="2"/>
      <c r="E175" s="5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2">
      <c r="A176" s="2"/>
      <c r="B176" s="2"/>
      <c r="C176" s="2"/>
      <c r="D176" s="2"/>
      <c r="E176" s="5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2">
      <c r="A177" s="2"/>
      <c r="B177" s="2"/>
      <c r="C177" s="2"/>
      <c r="D177" s="2"/>
      <c r="E177" s="5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2">
      <c r="A178" s="2"/>
      <c r="B178" s="2"/>
      <c r="C178" s="2"/>
      <c r="D178" s="2"/>
      <c r="E178" s="5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2">
      <c r="A179" s="2"/>
      <c r="B179" s="2"/>
      <c r="C179" s="2"/>
      <c r="D179" s="2"/>
      <c r="E179" s="5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2">
      <c r="A180" s="2"/>
      <c r="B180" s="2"/>
      <c r="C180" s="2"/>
      <c r="D180" s="2"/>
      <c r="E180" s="5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2">
      <c r="A181" s="2"/>
      <c r="B181" s="2"/>
      <c r="C181" s="2"/>
      <c r="D181" s="2"/>
      <c r="E181" s="5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2">
      <c r="A182" s="2"/>
      <c r="B182" s="2"/>
      <c r="C182" s="2"/>
      <c r="D182" s="2"/>
      <c r="E182" s="5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2">
      <c r="A183" s="2"/>
      <c r="B183" s="2"/>
      <c r="C183" s="2"/>
      <c r="D183" s="2"/>
      <c r="E183" s="5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2">
      <c r="A184" s="2"/>
      <c r="B184" s="2"/>
      <c r="C184" s="2"/>
      <c r="D184" s="2"/>
      <c r="E184" s="5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2">
      <c r="A185" s="2"/>
      <c r="B185" s="2"/>
      <c r="C185" s="2"/>
      <c r="D185" s="2"/>
      <c r="E185" s="5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2">
      <c r="A186" s="2"/>
      <c r="B186" s="2"/>
      <c r="C186" s="2"/>
      <c r="D186" s="2"/>
      <c r="E186" s="5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2">
      <c r="A187" s="2"/>
      <c r="B187" s="2"/>
      <c r="C187" s="2"/>
      <c r="D187" s="2"/>
      <c r="E187" s="5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2">
      <c r="A188" s="2"/>
      <c r="B188" s="2"/>
      <c r="C188" s="2"/>
      <c r="D188" s="2"/>
      <c r="E188" s="5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2">
      <c r="A189" s="2"/>
      <c r="B189" s="2"/>
      <c r="C189" s="2"/>
      <c r="D189" s="2"/>
      <c r="E189" s="5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2">
      <c r="A190" s="2"/>
      <c r="B190" s="2"/>
      <c r="C190" s="2"/>
      <c r="D190" s="2"/>
      <c r="E190" s="5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2">
      <c r="A191" s="2"/>
      <c r="B191" s="2"/>
      <c r="C191" s="2"/>
      <c r="D191" s="2"/>
      <c r="E191" s="5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2">
      <c r="A192" s="2"/>
      <c r="B192" s="2"/>
      <c r="C192" s="2"/>
      <c r="D192" s="2"/>
      <c r="E192" s="5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2">
      <c r="A193" s="2"/>
      <c r="B193" s="2"/>
      <c r="C193" s="2"/>
      <c r="D193" s="2"/>
      <c r="E193" s="5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2">
      <c r="A194" s="2"/>
      <c r="B194" s="2"/>
      <c r="C194" s="2"/>
      <c r="D194" s="2"/>
      <c r="E194" s="5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2">
      <c r="A195" s="2"/>
      <c r="B195" s="2"/>
      <c r="C195" s="2"/>
      <c r="D195" s="2"/>
      <c r="E195" s="5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2">
      <c r="A196" s="2"/>
      <c r="B196" s="2"/>
      <c r="C196" s="2"/>
      <c r="D196" s="2"/>
      <c r="E196" s="5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2">
      <c r="A197" s="2"/>
      <c r="B197" s="2"/>
      <c r="C197" s="2"/>
      <c r="D197" s="2"/>
      <c r="E197" s="5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2">
      <c r="A198" s="2"/>
      <c r="B198" s="2"/>
      <c r="C198" s="2"/>
      <c r="D198" s="2"/>
      <c r="E198" s="5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2">
      <c r="A199" s="2"/>
      <c r="B199" s="2"/>
      <c r="C199" s="2"/>
      <c r="D199" s="2"/>
      <c r="E199" s="5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2">
      <c r="A200" s="2"/>
      <c r="B200" s="2"/>
      <c r="C200" s="2"/>
      <c r="D200" s="2"/>
      <c r="E200" s="5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2">
      <c r="A201" s="2"/>
      <c r="B201" s="2"/>
      <c r="C201" s="2"/>
      <c r="D201" s="2"/>
      <c r="E201" s="5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2">
      <c r="A202" s="2"/>
      <c r="B202" s="2"/>
      <c r="C202" s="2"/>
      <c r="D202" s="2"/>
      <c r="E202" s="5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2">
      <c r="A203" s="2"/>
      <c r="B203" s="2"/>
      <c r="C203" s="2"/>
      <c r="D203" s="2"/>
      <c r="E203" s="5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2">
      <c r="A204" s="2"/>
      <c r="B204" s="2"/>
      <c r="C204" s="2"/>
      <c r="D204" s="2"/>
      <c r="E204" s="5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2">
      <c r="A205" s="2"/>
      <c r="B205" s="2"/>
      <c r="C205" s="2"/>
      <c r="D205" s="2"/>
      <c r="E205" s="5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2">
      <c r="A206" s="2"/>
      <c r="B206" s="2"/>
      <c r="C206" s="2"/>
      <c r="D206" s="2"/>
      <c r="E206" s="5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2">
      <c r="A207" s="2"/>
      <c r="B207" s="2"/>
      <c r="C207" s="2"/>
      <c r="D207" s="2"/>
      <c r="E207" s="5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2">
      <c r="A208" s="2"/>
      <c r="B208" s="2"/>
      <c r="C208" s="2"/>
      <c r="D208" s="2"/>
      <c r="E208" s="5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2">
      <c r="A209" s="2"/>
      <c r="B209" s="2"/>
      <c r="C209" s="2"/>
      <c r="D209" s="2"/>
      <c r="E209" s="5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2">
      <c r="A210" s="2"/>
      <c r="B210" s="2"/>
      <c r="C210" s="2"/>
      <c r="D210" s="2"/>
      <c r="E210" s="5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2">
      <c r="A211" s="2"/>
      <c r="B211" s="2"/>
      <c r="C211" s="2"/>
      <c r="D211" s="2"/>
      <c r="E211" s="5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2">
      <c r="A212" s="2"/>
      <c r="B212" s="2"/>
      <c r="C212" s="2"/>
      <c r="D212" s="2"/>
      <c r="E212" s="5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2">
      <c r="A213" s="2"/>
      <c r="B213" s="2"/>
      <c r="C213" s="2"/>
      <c r="D213" s="2"/>
      <c r="E213" s="5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2">
      <c r="A214" s="2"/>
      <c r="B214" s="2"/>
      <c r="C214" s="2"/>
      <c r="D214" s="2"/>
      <c r="E214" s="5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2">
      <c r="A215" s="2"/>
      <c r="B215" s="2"/>
      <c r="C215" s="2"/>
      <c r="D215" s="2"/>
      <c r="E215" s="5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2">
      <c r="A216" s="2"/>
      <c r="B216" s="2"/>
      <c r="C216" s="2"/>
      <c r="D216" s="2"/>
      <c r="E216" s="5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2">
      <c r="A217" s="2"/>
      <c r="B217" s="2"/>
      <c r="C217" s="2"/>
      <c r="D217" s="2"/>
      <c r="E217" s="5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2">
      <c r="A218" s="2"/>
      <c r="B218" s="2"/>
      <c r="C218" s="2"/>
      <c r="D218" s="2"/>
      <c r="E218" s="5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2">
      <c r="A219" s="2"/>
      <c r="B219" s="2"/>
      <c r="C219" s="2"/>
      <c r="D219" s="2"/>
      <c r="E219" s="5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2">
      <c r="A220" s="2"/>
      <c r="B220" s="2"/>
      <c r="C220" s="2"/>
      <c r="D220" s="2"/>
      <c r="E220" s="5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2">
      <c r="A221" s="2"/>
      <c r="B221" s="2"/>
      <c r="C221" s="2"/>
      <c r="D221" s="2"/>
      <c r="E221" s="5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2">
      <c r="A222" s="2"/>
      <c r="B222" s="2"/>
      <c r="C222" s="2"/>
      <c r="D222" s="2"/>
      <c r="E222" s="5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2">
      <c r="A223" s="2"/>
      <c r="B223" s="2"/>
      <c r="C223" s="2"/>
      <c r="D223" s="2"/>
      <c r="E223" s="5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2">
      <c r="A224" s="2"/>
      <c r="B224" s="2"/>
      <c r="C224" s="2"/>
      <c r="D224" s="2"/>
      <c r="E224" s="5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2">
      <c r="A225" s="2"/>
      <c r="B225" s="2"/>
      <c r="C225" s="2"/>
      <c r="D225" s="2"/>
      <c r="E225" s="5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2">
      <c r="A226" s="2"/>
      <c r="B226" s="2"/>
      <c r="C226" s="2"/>
      <c r="D226" s="2"/>
      <c r="E226" s="5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2">
      <c r="A227" s="2"/>
      <c r="B227" s="2"/>
      <c r="C227" s="2"/>
      <c r="D227" s="2"/>
      <c r="E227" s="5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2">
      <c r="A228" s="2"/>
      <c r="B228" s="2"/>
      <c r="C228" s="2"/>
      <c r="D228" s="2"/>
      <c r="E228" s="5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2">
      <c r="A229" s="2"/>
      <c r="B229" s="2"/>
      <c r="C229" s="2"/>
      <c r="D229" s="2"/>
      <c r="E229" s="5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2">
      <c r="A230" s="2"/>
      <c r="B230" s="2"/>
      <c r="C230" s="2"/>
      <c r="D230" s="2"/>
      <c r="E230" s="5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2">
      <c r="A231" s="2"/>
      <c r="B231" s="2"/>
      <c r="C231" s="2"/>
      <c r="D231" s="2"/>
      <c r="E231" s="5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2">
      <c r="A232" s="2"/>
      <c r="B232" s="2"/>
      <c r="C232" s="2"/>
      <c r="D232" s="2"/>
      <c r="E232" s="5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2">
      <c r="A233" s="2"/>
      <c r="B233" s="2"/>
      <c r="C233" s="2"/>
      <c r="D233" s="2"/>
      <c r="E233" s="5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2">
      <c r="A234" s="2"/>
      <c r="B234" s="2"/>
      <c r="C234" s="2"/>
      <c r="D234" s="2"/>
      <c r="E234" s="5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2">
      <c r="A235" s="2"/>
      <c r="B235" s="2"/>
      <c r="C235" s="2"/>
      <c r="D235" s="2"/>
      <c r="E235" s="5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2">
      <c r="A236" s="2"/>
      <c r="B236" s="2"/>
      <c r="C236" s="2"/>
      <c r="D236" s="2"/>
      <c r="E236" s="5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2">
      <c r="A237" s="2"/>
      <c r="B237" s="2"/>
      <c r="C237" s="2"/>
      <c r="D237" s="2"/>
      <c r="E237" s="5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2">
      <c r="A238" s="2"/>
      <c r="B238" s="2"/>
      <c r="C238" s="2"/>
      <c r="D238" s="2"/>
      <c r="E238" s="5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2">
      <c r="A239" s="2"/>
      <c r="B239" s="2"/>
      <c r="C239" s="2"/>
      <c r="D239" s="2"/>
      <c r="E239" s="5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2">
      <c r="A240" s="2"/>
      <c r="B240" s="2"/>
      <c r="C240" s="2"/>
      <c r="D240" s="2"/>
      <c r="E240" s="5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2">
      <c r="A241" s="2"/>
      <c r="B241" s="2"/>
      <c r="C241" s="2"/>
      <c r="D241" s="2"/>
      <c r="E241" s="5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2">
      <c r="A242" s="2"/>
      <c r="B242" s="2"/>
      <c r="C242" s="2"/>
      <c r="D242" s="2"/>
      <c r="E242" s="5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2">
      <c r="A243" s="2"/>
      <c r="B243" s="2"/>
      <c r="C243" s="2"/>
      <c r="D243" s="2"/>
      <c r="E243" s="5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2">
      <c r="A244" s="2"/>
      <c r="B244" s="2"/>
      <c r="C244" s="2"/>
      <c r="D244" s="2"/>
      <c r="E244" s="5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2">
      <c r="A245" s="2"/>
      <c r="B245" s="2"/>
      <c r="C245" s="2"/>
      <c r="D245" s="2"/>
      <c r="E245" s="5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2">
      <c r="A246" s="2"/>
      <c r="B246" s="2"/>
      <c r="C246" s="2"/>
      <c r="D246" s="2"/>
      <c r="E246" s="5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2">
      <c r="A247" s="2"/>
      <c r="B247" s="2"/>
      <c r="C247" s="2"/>
      <c r="D247" s="2"/>
      <c r="E247" s="5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2">
      <c r="A248" s="2"/>
      <c r="B248" s="2"/>
      <c r="C248" s="2"/>
      <c r="D248" s="2"/>
      <c r="E248" s="5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2">
      <c r="A249" s="2"/>
      <c r="B249" s="2"/>
      <c r="C249" s="2"/>
      <c r="D249" s="2"/>
      <c r="E249" s="5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2">
      <c r="A250" s="2"/>
      <c r="B250" s="2"/>
      <c r="C250" s="2"/>
      <c r="D250" s="2"/>
      <c r="E250" s="5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2">
      <c r="A251" s="2"/>
      <c r="B251" s="2"/>
      <c r="C251" s="2"/>
      <c r="D251" s="2"/>
      <c r="E251" s="5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2">
      <c r="A252" s="2"/>
      <c r="B252" s="2"/>
      <c r="C252" s="2"/>
      <c r="D252" s="2"/>
      <c r="E252" s="5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2">
      <c r="A253" s="2"/>
      <c r="B253" s="2"/>
      <c r="C253" s="2"/>
      <c r="D253" s="2"/>
      <c r="E253" s="5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2">
      <c r="A254" s="2"/>
      <c r="B254" s="2"/>
      <c r="C254" s="2"/>
      <c r="D254" s="2"/>
      <c r="E254" s="5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2">
      <c r="A255" s="2"/>
      <c r="B255" s="2"/>
      <c r="C255" s="2"/>
      <c r="D255" s="2"/>
      <c r="E255" s="5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2">
      <c r="A256" s="2"/>
      <c r="B256" s="2"/>
      <c r="C256" s="2"/>
      <c r="D256" s="2"/>
      <c r="E256" s="5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2">
      <c r="A257" s="2"/>
      <c r="B257" s="2"/>
      <c r="C257" s="2"/>
      <c r="D257" s="2"/>
      <c r="E257" s="5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2">
      <c r="A258" s="2"/>
      <c r="B258" s="2"/>
      <c r="C258" s="2"/>
      <c r="D258" s="2"/>
      <c r="E258" s="5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 x14ac:dyDescent="0.2">
      <c r="A259" s="2"/>
      <c r="B259" s="2"/>
      <c r="C259" s="2"/>
      <c r="D259" s="2"/>
      <c r="E259" s="5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 x14ac:dyDescent="0.2">
      <c r="A260" s="2"/>
      <c r="B260" s="2"/>
      <c r="C260" s="2"/>
      <c r="D260" s="2"/>
      <c r="E260" s="5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 x14ac:dyDescent="0.2">
      <c r="A261" s="2"/>
      <c r="B261" s="2"/>
      <c r="C261" s="2"/>
      <c r="D261" s="2"/>
      <c r="E261" s="5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 x14ac:dyDescent="0.2">
      <c r="A262" s="2"/>
      <c r="B262" s="2"/>
      <c r="C262" s="2"/>
      <c r="D262" s="2"/>
      <c r="E262" s="5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 x14ac:dyDescent="0.2">
      <c r="A263" s="2"/>
      <c r="B263" s="2"/>
      <c r="C263" s="2"/>
      <c r="D263" s="2"/>
      <c r="E263" s="5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 x14ac:dyDescent="0.2">
      <c r="A264" s="2"/>
      <c r="B264" s="2"/>
      <c r="C264" s="2"/>
      <c r="D264" s="2"/>
      <c r="E264" s="5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 x14ac:dyDescent="0.2">
      <c r="A265" s="2"/>
      <c r="B265" s="2"/>
      <c r="C265" s="2"/>
      <c r="D265" s="2"/>
      <c r="E265" s="5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 x14ac:dyDescent="0.2">
      <c r="A266" s="2"/>
      <c r="B266" s="2"/>
      <c r="C266" s="2"/>
      <c r="D266" s="2"/>
      <c r="E266" s="5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 x14ac:dyDescent="0.2">
      <c r="A267" s="2"/>
      <c r="B267" s="2"/>
      <c r="C267" s="2"/>
      <c r="D267" s="2"/>
      <c r="E267" s="5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 x14ac:dyDescent="0.2">
      <c r="A268" s="2"/>
      <c r="B268" s="2"/>
      <c r="C268" s="2"/>
      <c r="D268" s="2"/>
      <c r="E268" s="5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 x14ac:dyDescent="0.2">
      <c r="A269" s="2"/>
      <c r="B269" s="2"/>
      <c r="C269" s="2"/>
      <c r="D269" s="2"/>
      <c r="E269" s="5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 x14ac:dyDescent="0.2">
      <c r="A270" s="2"/>
      <c r="B270" s="2"/>
      <c r="C270" s="2"/>
      <c r="D270" s="2"/>
      <c r="E270" s="5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 x14ac:dyDescent="0.2">
      <c r="A271" s="2"/>
      <c r="B271" s="2"/>
      <c r="C271" s="2"/>
      <c r="D271" s="2"/>
      <c r="E271" s="5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 x14ac:dyDescent="0.2">
      <c r="A272" s="2"/>
      <c r="B272" s="2"/>
      <c r="C272" s="2"/>
      <c r="D272" s="2"/>
      <c r="E272" s="5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 x14ac:dyDescent="0.2">
      <c r="A273" s="2"/>
      <c r="B273" s="2"/>
      <c r="C273" s="2"/>
      <c r="D273" s="2"/>
      <c r="E273" s="5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 x14ac:dyDescent="0.2">
      <c r="A274" s="2"/>
      <c r="B274" s="2"/>
      <c r="C274" s="2"/>
      <c r="D274" s="2"/>
      <c r="E274" s="5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 x14ac:dyDescent="0.2">
      <c r="A275" s="2"/>
      <c r="B275" s="2"/>
      <c r="C275" s="2"/>
      <c r="D275" s="2"/>
      <c r="E275" s="5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 x14ac:dyDescent="0.2">
      <c r="A276" s="2"/>
      <c r="B276" s="2"/>
      <c r="C276" s="2"/>
      <c r="D276" s="2"/>
      <c r="E276" s="5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 x14ac:dyDescent="0.2">
      <c r="A277" s="2"/>
      <c r="B277" s="2"/>
      <c r="C277" s="2"/>
      <c r="D277" s="2"/>
      <c r="E277" s="5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 x14ac:dyDescent="0.2">
      <c r="A278" s="2"/>
      <c r="B278" s="2"/>
      <c r="C278" s="2"/>
      <c r="D278" s="2"/>
      <c r="E278" s="5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 x14ac:dyDescent="0.2">
      <c r="A279" s="2"/>
      <c r="B279" s="2"/>
      <c r="C279" s="2"/>
      <c r="D279" s="2"/>
      <c r="E279" s="5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 x14ac:dyDescent="0.2">
      <c r="A280" s="2"/>
      <c r="B280" s="2"/>
      <c r="C280" s="2"/>
      <c r="D280" s="2"/>
      <c r="E280" s="5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 x14ac:dyDescent="0.2">
      <c r="A281" s="2"/>
      <c r="B281" s="2"/>
      <c r="C281" s="2"/>
      <c r="D281" s="2"/>
      <c r="E281" s="5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 x14ac:dyDescent="0.2">
      <c r="A282" s="2"/>
      <c r="B282" s="2"/>
      <c r="C282" s="2"/>
      <c r="D282" s="2"/>
      <c r="E282" s="5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 x14ac:dyDescent="0.2">
      <c r="A283" s="2"/>
      <c r="B283" s="2"/>
      <c r="C283" s="2"/>
      <c r="D283" s="2"/>
      <c r="E283" s="5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 x14ac:dyDescent="0.2">
      <c r="A284" s="2"/>
      <c r="B284" s="2"/>
      <c r="C284" s="2"/>
      <c r="D284" s="2"/>
      <c r="E284" s="5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 x14ac:dyDescent="0.2">
      <c r="A285" s="2"/>
      <c r="B285" s="2"/>
      <c r="C285" s="2"/>
      <c r="D285" s="2"/>
      <c r="E285" s="5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 x14ac:dyDescent="0.2">
      <c r="A286" s="2"/>
      <c r="B286" s="2"/>
      <c r="C286" s="2"/>
      <c r="D286" s="2"/>
      <c r="E286" s="5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 x14ac:dyDescent="0.2">
      <c r="A287" s="2"/>
      <c r="B287" s="2"/>
      <c r="C287" s="2"/>
      <c r="D287" s="2"/>
      <c r="E287" s="5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 x14ac:dyDescent="0.2">
      <c r="A288" s="2"/>
      <c r="B288" s="2"/>
      <c r="C288" s="2"/>
      <c r="D288" s="2"/>
      <c r="E288" s="5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 x14ac:dyDescent="0.2">
      <c r="A289" s="2"/>
      <c r="B289" s="2"/>
      <c r="C289" s="2"/>
      <c r="D289" s="2"/>
      <c r="E289" s="5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 x14ac:dyDescent="0.2">
      <c r="A290" s="2"/>
      <c r="B290" s="2"/>
      <c r="C290" s="2"/>
      <c r="D290" s="2"/>
      <c r="E290" s="5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 x14ac:dyDescent="0.2">
      <c r="A291" s="2"/>
      <c r="B291" s="2"/>
      <c r="C291" s="2"/>
      <c r="D291" s="2"/>
      <c r="E291" s="5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 x14ac:dyDescent="0.2">
      <c r="A292" s="2"/>
      <c r="B292" s="2"/>
      <c r="C292" s="2"/>
      <c r="D292" s="2"/>
      <c r="E292" s="5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 x14ac:dyDescent="0.2">
      <c r="A293" s="2"/>
      <c r="B293" s="2"/>
      <c r="C293" s="2"/>
      <c r="D293" s="2"/>
      <c r="E293" s="5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 x14ac:dyDescent="0.2">
      <c r="A294" s="2"/>
      <c r="B294" s="2"/>
      <c r="C294" s="2"/>
      <c r="D294" s="2"/>
      <c r="E294" s="5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 x14ac:dyDescent="0.2">
      <c r="A295" s="2"/>
      <c r="B295" s="2"/>
      <c r="C295" s="2"/>
      <c r="D295" s="2"/>
      <c r="E295" s="5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 x14ac:dyDescent="0.2">
      <c r="A296" s="2"/>
      <c r="B296" s="2"/>
      <c r="C296" s="2"/>
      <c r="D296" s="2"/>
      <c r="E296" s="5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 x14ac:dyDescent="0.2">
      <c r="A297" s="2"/>
      <c r="B297" s="2"/>
      <c r="C297" s="2"/>
      <c r="D297" s="2"/>
      <c r="E297" s="5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 x14ac:dyDescent="0.2">
      <c r="A298" s="2"/>
      <c r="B298" s="2"/>
      <c r="C298" s="2"/>
      <c r="D298" s="2"/>
      <c r="E298" s="5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 x14ac:dyDescent="0.2">
      <c r="A299" s="2"/>
      <c r="B299" s="2"/>
      <c r="C299" s="2"/>
      <c r="D299" s="2"/>
      <c r="E299" s="5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 x14ac:dyDescent="0.2">
      <c r="A300" s="2"/>
      <c r="B300" s="2"/>
      <c r="C300" s="2"/>
      <c r="D300" s="2"/>
      <c r="E300" s="5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 x14ac:dyDescent="0.2">
      <c r="A301" s="2"/>
      <c r="B301" s="2"/>
      <c r="C301" s="2"/>
      <c r="D301" s="2"/>
      <c r="E301" s="5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 x14ac:dyDescent="0.2">
      <c r="A302" s="2"/>
      <c r="B302" s="2"/>
      <c r="C302" s="2"/>
      <c r="D302" s="2"/>
      <c r="E302" s="5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 x14ac:dyDescent="0.2">
      <c r="A303" s="2"/>
      <c r="B303" s="2"/>
      <c r="C303" s="2"/>
      <c r="D303" s="2"/>
      <c r="E303" s="5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 x14ac:dyDescent="0.2">
      <c r="A304" s="2"/>
      <c r="B304" s="2"/>
      <c r="C304" s="2"/>
      <c r="D304" s="2"/>
      <c r="E304" s="5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 x14ac:dyDescent="0.2">
      <c r="A305" s="2"/>
      <c r="B305" s="2"/>
      <c r="C305" s="2"/>
      <c r="D305" s="2"/>
      <c r="E305" s="5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 x14ac:dyDescent="0.2">
      <c r="A306" s="2"/>
      <c r="B306" s="2"/>
      <c r="C306" s="2"/>
      <c r="D306" s="2"/>
      <c r="E306" s="5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 x14ac:dyDescent="0.2">
      <c r="A307" s="2"/>
      <c r="B307" s="2"/>
      <c r="C307" s="2"/>
      <c r="D307" s="2"/>
      <c r="E307" s="5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 x14ac:dyDescent="0.2">
      <c r="A308" s="2"/>
      <c r="B308" s="2"/>
      <c r="C308" s="2"/>
      <c r="D308" s="2"/>
      <c r="E308" s="5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 x14ac:dyDescent="0.2">
      <c r="A309" s="2"/>
      <c r="B309" s="2"/>
      <c r="C309" s="2"/>
      <c r="D309" s="2"/>
      <c r="E309" s="5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 x14ac:dyDescent="0.2">
      <c r="A310" s="2"/>
      <c r="B310" s="2"/>
      <c r="C310" s="2"/>
      <c r="D310" s="2"/>
      <c r="E310" s="5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 x14ac:dyDescent="0.2">
      <c r="A311" s="2"/>
      <c r="B311" s="2"/>
      <c r="C311" s="2"/>
      <c r="D311" s="2"/>
      <c r="E311" s="5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 x14ac:dyDescent="0.2">
      <c r="A312" s="2"/>
      <c r="B312" s="2"/>
      <c r="C312" s="2"/>
      <c r="D312" s="2"/>
      <c r="E312" s="5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 x14ac:dyDescent="0.2">
      <c r="A313" s="2"/>
      <c r="B313" s="2"/>
      <c r="C313" s="2"/>
      <c r="D313" s="2"/>
      <c r="E313" s="5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 x14ac:dyDescent="0.2">
      <c r="A314" s="2"/>
      <c r="B314" s="2"/>
      <c r="C314" s="2"/>
      <c r="D314" s="2"/>
      <c r="E314" s="5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 x14ac:dyDescent="0.2">
      <c r="A315" s="2"/>
      <c r="B315" s="2"/>
      <c r="C315" s="2"/>
      <c r="D315" s="2"/>
      <c r="E315" s="5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 x14ac:dyDescent="0.2">
      <c r="A316" s="2"/>
      <c r="B316" s="2"/>
      <c r="C316" s="2"/>
      <c r="D316" s="2"/>
      <c r="E316" s="5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 x14ac:dyDescent="0.2">
      <c r="A317" s="2"/>
      <c r="B317" s="2"/>
      <c r="C317" s="2"/>
      <c r="D317" s="2"/>
      <c r="E317" s="5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 x14ac:dyDescent="0.2">
      <c r="A318" s="2"/>
      <c r="B318" s="2"/>
      <c r="C318" s="2"/>
      <c r="D318" s="2"/>
      <c r="E318" s="5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 x14ac:dyDescent="0.2">
      <c r="A319" s="2"/>
      <c r="B319" s="2"/>
      <c r="C319" s="2"/>
      <c r="D319" s="2"/>
      <c r="E319" s="5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 x14ac:dyDescent="0.2">
      <c r="A320" s="2"/>
      <c r="B320" s="2"/>
      <c r="C320" s="2"/>
      <c r="D320" s="2"/>
      <c r="E320" s="5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 x14ac:dyDescent="0.2">
      <c r="A321" s="2"/>
      <c r="B321" s="2"/>
      <c r="C321" s="2"/>
      <c r="D321" s="2"/>
      <c r="E321" s="5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 x14ac:dyDescent="0.2">
      <c r="A322" s="2"/>
      <c r="B322" s="2"/>
      <c r="C322" s="2"/>
      <c r="D322" s="2"/>
      <c r="E322" s="5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 x14ac:dyDescent="0.2">
      <c r="A323" s="2"/>
      <c r="B323" s="2"/>
      <c r="C323" s="2"/>
      <c r="D323" s="2"/>
      <c r="E323" s="5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 x14ac:dyDescent="0.2">
      <c r="A324" s="2"/>
      <c r="B324" s="2"/>
      <c r="C324" s="2"/>
      <c r="D324" s="2"/>
      <c r="E324" s="5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 x14ac:dyDescent="0.2">
      <c r="A325" s="2"/>
      <c r="B325" s="2"/>
      <c r="C325" s="2"/>
      <c r="D325" s="2"/>
      <c r="E325" s="5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 x14ac:dyDescent="0.2">
      <c r="A326" s="2"/>
      <c r="B326" s="2"/>
      <c r="C326" s="2"/>
      <c r="D326" s="2"/>
      <c r="E326" s="5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 x14ac:dyDescent="0.2">
      <c r="A327" s="2"/>
      <c r="B327" s="2"/>
      <c r="C327" s="2"/>
      <c r="D327" s="2"/>
      <c r="E327" s="5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 x14ac:dyDescent="0.2">
      <c r="A328" s="2"/>
      <c r="B328" s="2"/>
      <c r="C328" s="2"/>
      <c r="D328" s="2"/>
      <c r="E328" s="5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 x14ac:dyDescent="0.2">
      <c r="A329" s="2"/>
      <c r="B329" s="2"/>
      <c r="C329" s="2"/>
      <c r="D329" s="2"/>
      <c r="E329" s="5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 x14ac:dyDescent="0.2">
      <c r="A330" s="2"/>
      <c r="B330" s="2"/>
      <c r="C330" s="2"/>
      <c r="D330" s="2"/>
      <c r="E330" s="5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 x14ac:dyDescent="0.2">
      <c r="A331" s="2"/>
      <c r="B331" s="2"/>
      <c r="C331" s="2"/>
      <c r="D331" s="2"/>
      <c r="E331" s="5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 x14ac:dyDescent="0.2">
      <c r="A332" s="2"/>
      <c r="B332" s="2"/>
      <c r="C332" s="2"/>
      <c r="D332" s="2"/>
      <c r="E332" s="5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 x14ac:dyDescent="0.2">
      <c r="A333" s="2"/>
      <c r="B333" s="2"/>
      <c r="C333" s="2"/>
      <c r="D333" s="2"/>
      <c r="E333" s="5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 x14ac:dyDescent="0.2">
      <c r="A334" s="2"/>
      <c r="B334" s="2"/>
      <c r="C334" s="2"/>
      <c r="D334" s="2"/>
      <c r="E334" s="5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 x14ac:dyDescent="0.2">
      <c r="A335" s="2"/>
      <c r="B335" s="2"/>
      <c r="C335" s="2"/>
      <c r="D335" s="2"/>
      <c r="E335" s="5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 x14ac:dyDescent="0.2">
      <c r="A336" s="2"/>
      <c r="B336" s="2"/>
      <c r="C336" s="2"/>
      <c r="D336" s="2"/>
      <c r="E336" s="5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 x14ac:dyDescent="0.2">
      <c r="A337" s="2"/>
      <c r="B337" s="2"/>
      <c r="C337" s="2"/>
      <c r="D337" s="2"/>
      <c r="E337" s="5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 x14ac:dyDescent="0.2">
      <c r="A338" s="2"/>
      <c r="B338" s="2"/>
      <c r="C338" s="2"/>
      <c r="D338" s="2"/>
      <c r="E338" s="5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 x14ac:dyDescent="0.2">
      <c r="A339" s="2"/>
      <c r="B339" s="2"/>
      <c r="C339" s="2"/>
      <c r="D339" s="2"/>
      <c r="E339" s="5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 x14ac:dyDescent="0.2">
      <c r="A340" s="2"/>
      <c r="B340" s="2"/>
      <c r="C340" s="2"/>
      <c r="D340" s="2"/>
      <c r="E340" s="5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 x14ac:dyDescent="0.2">
      <c r="A341" s="2"/>
      <c r="B341" s="2"/>
      <c r="C341" s="2"/>
      <c r="D341" s="2"/>
      <c r="E341" s="5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 x14ac:dyDescent="0.2">
      <c r="A342" s="2"/>
      <c r="B342" s="2"/>
      <c r="C342" s="2"/>
      <c r="D342" s="2"/>
      <c r="E342" s="5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 x14ac:dyDescent="0.2">
      <c r="A343" s="2"/>
      <c r="B343" s="2"/>
      <c r="C343" s="2"/>
      <c r="D343" s="2"/>
      <c r="E343" s="5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 x14ac:dyDescent="0.2">
      <c r="A344" s="2"/>
      <c r="B344" s="2"/>
      <c r="C344" s="2"/>
      <c r="D344" s="2"/>
      <c r="E344" s="5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 x14ac:dyDescent="0.2">
      <c r="A345" s="2"/>
      <c r="B345" s="2"/>
      <c r="C345" s="2"/>
      <c r="D345" s="2"/>
      <c r="E345" s="5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 x14ac:dyDescent="0.2">
      <c r="A346" s="2"/>
      <c r="B346" s="2"/>
      <c r="C346" s="2"/>
      <c r="D346" s="2"/>
      <c r="E346" s="5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 x14ac:dyDescent="0.2">
      <c r="A347" s="2"/>
      <c r="B347" s="2"/>
      <c r="C347" s="2"/>
      <c r="D347" s="2"/>
      <c r="E347" s="5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 x14ac:dyDescent="0.2">
      <c r="A348" s="2"/>
      <c r="B348" s="2"/>
      <c r="C348" s="2"/>
      <c r="D348" s="2"/>
      <c r="E348" s="5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 x14ac:dyDescent="0.2">
      <c r="A349" s="2"/>
      <c r="B349" s="2"/>
      <c r="C349" s="2"/>
      <c r="D349" s="2"/>
      <c r="E349" s="5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 x14ac:dyDescent="0.2">
      <c r="A350" s="2"/>
      <c r="B350" s="2"/>
      <c r="C350" s="2"/>
      <c r="D350" s="2"/>
      <c r="E350" s="5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 x14ac:dyDescent="0.2">
      <c r="A351" s="2"/>
      <c r="B351" s="2"/>
      <c r="C351" s="2"/>
      <c r="D351" s="2"/>
      <c r="E351" s="5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 x14ac:dyDescent="0.2">
      <c r="A352" s="2"/>
      <c r="B352" s="2"/>
      <c r="C352" s="2"/>
      <c r="D352" s="2"/>
      <c r="E352" s="5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 x14ac:dyDescent="0.2">
      <c r="A353" s="2"/>
      <c r="B353" s="2"/>
      <c r="C353" s="2"/>
      <c r="D353" s="2"/>
      <c r="E353" s="5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 x14ac:dyDescent="0.2">
      <c r="A354" s="2"/>
      <c r="B354" s="2"/>
      <c r="C354" s="2"/>
      <c r="D354" s="2"/>
      <c r="E354" s="5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 x14ac:dyDescent="0.2">
      <c r="A355" s="2"/>
      <c r="B355" s="2"/>
      <c r="C355" s="2"/>
      <c r="D355" s="2"/>
      <c r="E355" s="5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 x14ac:dyDescent="0.2">
      <c r="A356" s="2"/>
      <c r="B356" s="2"/>
      <c r="C356" s="2"/>
      <c r="D356" s="2"/>
      <c r="E356" s="5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 x14ac:dyDescent="0.2">
      <c r="A357" s="2"/>
      <c r="B357" s="2"/>
      <c r="C357" s="2"/>
      <c r="D357" s="2"/>
      <c r="E357" s="5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 x14ac:dyDescent="0.2">
      <c r="A358" s="2"/>
      <c r="B358" s="2"/>
      <c r="C358" s="2"/>
      <c r="D358" s="2"/>
      <c r="E358" s="5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 x14ac:dyDescent="0.2">
      <c r="A359" s="2"/>
      <c r="B359" s="2"/>
      <c r="C359" s="2"/>
      <c r="D359" s="2"/>
      <c r="E359" s="5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 x14ac:dyDescent="0.2">
      <c r="A360" s="2"/>
      <c r="B360" s="2"/>
      <c r="C360" s="2"/>
      <c r="D360" s="2"/>
      <c r="E360" s="5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 x14ac:dyDescent="0.2">
      <c r="A361" s="2"/>
      <c r="B361" s="2"/>
      <c r="C361" s="2"/>
      <c r="D361" s="2"/>
      <c r="E361" s="5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 x14ac:dyDescent="0.2">
      <c r="A362" s="2"/>
      <c r="B362" s="2"/>
      <c r="C362" s="2"/>
      <c r="D362" s="2"/>
      <c r="E362" s="5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 x14ac:dyDescent="0.2">
      <c r="A363" s="2"/>
      <c r="B363" s="2"/>
      <c r="C363" s="2"/>
      <c r="D363" s="2"/>
      <c r="E363" s="5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 x14ac:dyDescent="0.2">
      <c r="A364" s="2"/>
      <c r="B364" s="2"/>
      <c r="C364" s="2"/>
      <c r="D364" s="2"/>
      <c r="E364" s="5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 x14ac:dyDescent="0.2">
      <c r="A365" s="2"/>
      <c r="B365" s="2"/>
      <c r="C365" s="2"/>
      <c r="D365" s="2"/>
      <c r="E365" s="5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 x14ac:dyDescent="0.2">
      <c r="A366" s="2"/>
      <c r="B366" s="2"/>
      <c r="C366" s="2"/>
      <c r="D366" s="2"/>
      <c r="E366" s="5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 x14ac:dyDescent="0.2">
      <c r="A367" s="2"/>
      <c r="B367" s="2"/>
      <c r="C367" s="2"/>
      <c r="D367" s="2"/>
      <c r="E367" s="5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 x14ac:dyDescent="0.2">
      <c r="A368" s="2"/>
      <c r="B368" s="2"/>
      <c r="C368" s="2"/>
      <c r="D368" s="2"/>
      <c r="E368" s="5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 x14ac:dyDescent="0.2">
      <c r="A369" s="2"/>
      <c r="B369" s="2"/>
      <c r="C369" s="2"/>
      <c r="D369" s="2"/>
      <c r="E369" s="5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 x14ac:dyDescent="0.2">
      <c r="A370" s="2"/>
      <c r="B370" s="2"/>
      <c r="C370" s="2"/>
      <c r="D370" s="2"/>
      <c r="E370" s="5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 x14ac:dyDescent="0.2">
      <c r="A371" s="2"/>
      <c r="B371" s="2"/>
      <c r="C371" s="2"/>
      <c r="D371" s="2"/>
      <c r="E371" s="5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 x14ac:dyDescent="0.2">
      <c r="A372" s="2"/>
      <c r="B372" s="2"/>
      <c r="C372" s="2"/>
      <c r="D372" s="2"/>
      <c r="E372" s="5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 x14ac:dyDescent="0.2">
      <c r="A373" s="2"/>
      <c r="B373" s="2"/>
      <c r="C373" s="2"/>
      <c r="D373" s="2"/>
      <c r="E373" s="5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 x14ac:dyDescent="0.2">
      <c r="A374" s="2"/>
      <c r="B374" s="2"/>
      <c r="C374" s="2"/>
      <c r="D374" s="2"/>
      <c r="E374" s="5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 x14ac:dyDescent="0.2">
      <c r="A375" s="2"/>
      <c r="B375" s="2"/>
      <c r="C375" s="2"/>
      <c r="D375" s="2"/>
      <c r="E375" s="5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 x14ac:dyDescent="0.2">
      <c r="A376" s="2"/>
      <c r="B376" s="2"/>
      <c r="C376" s="2"/>
      <c r="D376" s="2"/>
      <c r="E376" s="5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 x14ac:dyDescent="0.2">
      <c r="A377" s="2"/>
      <c r="B377" s="2"/>
      <c r="C377" s="2"/>
      <c r="D377" s="2"/>
      <c r="E377" s="5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 x14ac:dyDescent="0.2">
      <c r="A378" s="2"/>
      <c r="B378" s="2"/>
      <c r="C378" s="2"/>
      <c r="D378" s="2"/>
      <c r="E378" s="5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 x14ac:dyDescent="0.2">
      <c r="A379" s="2"/>
      <c r="B379" s="2"/>
      <c r="C379" s="2"/>
      <c r="D379" s="2"/>
      <c r="E379" s="5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 x14ac:dyDescent="0.2">
      <c r="A380" s="2"/>
      <c r="B380" s="2"/>
      <c r="C380" s="2"/>
      <c r="D380" s="2"/>
      <c r="E380" s="5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 x14ac:dyDescent="0.2">
      <c r="A381" s="2"/>
      <c r="B381" s="2"/>
      <c r="C381" s="2"/>
      <c r="D381" s="2"/>
      <c r="E381" s="5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 x14ac:dyDescent="0.2">
      <c r="A382" s="2"/>
      <c r="B382" s="2"/>
      <c r="C382" s="2"/>
      <c r="D382" s="2"/>
      <c r="E382" s="5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 x14ac:dyDescent="0.2">
      <c r="A383" s="2"/>
      <c r="B383" s="2"/>
      <c r="C383" s="2"/>
      <c r="D383" s="2"/>
      <c r="E383" s="5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 x14ac:dyDescent="0.2">
      <c r="A384" s="2"/>
      <c r="B384" s="2"/>
      <c r="C384" s="2"/>
      <c r="D384" s="2"/>
      <c r="E384" s="5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 x14ac:dyDescent="0.2">
      <c r="A385" s="2"/>
      <c r="B385" s="2"/>
      <c r="C385" s="2"/>
      <c r="D385" s="2"/>
      <c r="E385" s="5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 x14ac:dyDescent="0.2">
      <c r="A386" s="2"/>
      <c r="B386" s="2"/>
      <c r="C386" s="2"/>
      <c r="D386" s="2"/>
      <c r="E386" s="5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 x14ac:dyDescent="0.2">
      <c r="A387" s="2"/>
      <c r="B387" s="2"/>
      <c r="C387" s="2"/>
      <c r="D387" s="2"/>
      <c r="E387" s="5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 x14ac:dyDescent="0.2">
      <c r="A388" s="2"/>
      <c r="B388" s="2"/>
      <c r="C388" s="2"/>
      <c r="D388" s="2"/>
      <c r="E388" s="5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 x14ac:dyDescent="0.2">
      <c r="A389" s="2"/>
      <c r="B389" s="2"/>
      <c r="C389" s="2"/>
      <c r="D389" s="2"/>
      <c r="E389" s="5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 x14ac:dyDescent="0.2">
      <c r="A390" s="2"/>
      <c r="B390" s="2"/>
      <c r="C390" s="2"/>
      <c r="D390" s="2"/>
      <c r="E390" s="5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 x14ac:dyDescent="0.2">
      <c r="A391" s="2"/>
      <c r="B391" s="2"/>
      <c r="C391" s="2"/>
      <c r="D391" s="2"/>
      <c r="E391" s="5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 x14ac:dyDescent="0.2">
      <c r="A392" s="2"/>
      <c r="B392" s="2"/>
      <c r="C392" s="2"/>
      <c r="D392" s="2"/>
      <c r="E392" s="5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 x14ac:dyDescent="0.2">
      <c r="A393" s="2"/>
      <c r="B393" s="2"/>
      <c r="C393" s="2"/>
      <c r="D393" s="2"/>
      <c r="E393" s="5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 x14ac:dyDescent="0.2">
      <c r="A394" s="2"/>
      <c r="B394" s="2"/>
      <c r="C394" s="2"/>
      <c r="D394" s="2"/>
      <c r="E394" s="5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 x14ac:dyDescent="0.2">
      <c r="A395" s="2"/>
      <c r="B395" s="2"/>
      <c r="C395" s="2"/>
      <c r="D395" s="2"/>
      <c r="E395" s="5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 x14ac:dyDescent="0.2">
      <c r="A396" s="2"/>
      <c r="B396" s="2"/>
      <c r="C396" s="2"/>
      <c r="D396" s="2"/>
      <c r="E396" s="5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 x14ac:dyDescent="0.2">
      <c r="A397" s="2"/>
      <c r="B397" s="2"/>
      <c r="C397" s="2"/>
      <c r="D397" s="2"/>
      <c r="E397" s="5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 x14ac:dyDescent="0.2">
      <c r="A398" s="2"/>
      <c r="B398" s="2"/>
      <c r="C398" s="2"/>
      <c r="D398" s="2"/>
      <c r="E398" s="5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 x14ac:dyDescent="0.2">
      <c r="A399" s="2"/>
      <c r="B399" s="2"/>
      <c r="C399" s="2"/>
      <c r="D399" s="2"/>
      <c r="E399" s="5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 x14ac:dyDescent="0.2">
      <c r="A400" s="2"/>
      <c r="B400" s="2"/>
      <c r="C400" s="2"/>
      <c r="D400" s="2"/>
      <c r="E400" s="5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 x14ac:dyDescent="0.2">
      <c r="A401" s="2"/>
      <c r="B401" s="2"/>
      <c r="C401" s="2"/>
      <c r="D401" s="2"/>
      <c r="E401" s="5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 x14ac:dyDescent="0.2">
      <c r="A402" s="2"/>
      <c r="B402" s="2"/>
      <c r="C402" s="2"/>
      <c r="D402" s="2"/>
      <c r="E402" s="5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 x14ac:dyDescent="0.2">
      <c r="A403" s="2"/>
      <c r="B403" s="2"/>
      <c r="C403" s="2"/>
      <c r="D403" s="2"/>
      <c r="E403" s="5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 x14ac:dyDescent="0.2">
      <c r="A404" s="2"/>
      <c r="B404" s="2"/>
      <c r="C404" s="2"/>
      <c r="D404" s="2"/>
      <c r="E404" s="5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 x14ac:dyDescent="0.2">
      <c r="A405" s="2"/>
      <c r="B405" s="2"/>
      <c r="C405" s="2"/>
      <c r="D405" s="2"/>
      <c r="E405" s="5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 x14ac:dyDescent="0.2">
      <c r="A406" s="2"/>
      <c r="B406" s="2"/>
      <c r="C406" s="2"/>
      <c r="D406" s="2"/>
      <c r="E406" s="5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 x14ac:dyDescent="0.2">
      <c r="A407" s="2"/>
      <c r="B407" s="2"/>
      <c r="C407" s="2"/>
      <c r="D407" s="2"/>
      <c r="E407" s="5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 x14ac:dyDescent="0.2">
      <c r="A408" s="2"/>
      <c r="B408" s="2"/>
      <c r="C408" s="2"/>
      <c r="D408" s="2"/>
      <c r="E408" s="5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 x14ac:dyDescent="0.2">
      <c r="A409" s="2"/>
      <c r="B409" s="2"/>
      <c r="C409" s="2"/>
      <c r="D409" s="2"/>
      <c r="E409" s="5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 x14ac:dyDescent="0.2">
      <c r="A410" s="2"/>
      <c r="B410" s="2"/>
      <c r="C410" s="2"/>
      <c r="D410" s="2"/>
      <c r="E410" s="5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 x14ac:dyDescent="0.2">
      <c r="A411" s="2"/>
      <c r="B411" s="2"/>
      <c r="C411" s="2"/>
      <c r="D411" s="2"/>
      <c r="E411" s="5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 x14ac:dyDescent="0.2">
      <c r="A412" s="2"/>
      <c r="B412" s="2"/>
      <c r="C412" s="2"/>
      <c r="D412" s="2"/>
      <c r="E412" s="5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 x14ac:dyDescent="0.2">
      <c r="A413" s="2"/>
      <c r="B413" s="2"/>
      <c r="C413" s="2"/>
      <c r="D413" s="2"/>
      <c r="E413" s="5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 x14ac:dyDescent="0.2">
      <c r="A414" s="2"/>
      <c r="B414" s="2"/>
      <c r="C414" s="2"/>
      <c r="D414" s="2"/>
      <c r="E414" s="5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 x14ac:dyDescent="0.2">
      <c r="A415" s="2"/>
      <c r="B415" s="2"/>
      <c r="C415" s="2"/>
      <c r="D415" s="2"/>
      <c r="E415" s="5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 x14ac:dyDescent="0.2">
      <c r="A416" s="2"/>
      <c r="B416" s="2"/>
      <c r="C416" s="2"/>
      <c r="D416" s="2"/>
      <c r="E416" s="5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 x14ac:dyDescent="0.2">
      <c r="A417" s="2"/>
      <c r="B417" s="2"/>
      <c r="C417" s="2"/>
      <c r="D417" s="2"/>
      <c r="E417" s="5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 x14ac:dyDescent="0.2">
      <c r="A418" s="2"/>
      <c r="B418" s="2"/>
      <c r="C418" s="2"/>
      <c r="D418" s="2"/>
      <c r="E418" s="5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 x14ac:dyDescent="0.2">
      <c r="A419" s="2"/>
      <c r="B419" s="2"/>
      <c r="C419" s="2"/>
      <c r="D419" s="2"/>
      <c r="E419" s="5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 x14ac:dyDescent="0.2">
      <c r="A420" s="2"/>
      <c r="B420" s="2"/>
      <c r="C420" s="2"/>
      <c r="D420" s="2"/>
      <c r="E420" s="5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 x14ac:dyDescent="0.2">
      <c r="A421" s="2"/>
      <c r="B421" s="2"/>
      <c r="C421" s="2"/>
      <c r="D421" s="2"/>
      <c r="E421" s="5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 x14ac:dyDescent="0.2">
      <c r="A422" s="2"/>
      <c r="B422" s="2"/>
      <c r="C422" s="2"/>
      <c r="D422" s="2"/>
      <c r="E422" s="5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 x14ac:dyDescent="0.2">
      <c r="A423" s="2"/>
      <c r="B423" s="2"/>
      <c r="C423" s="2"/>
      <c r="D423" s="2"/>
      <c r="E423" s="5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 x14ac:dyDescent="0.2">
      <c r="A424" s="2"/>
      <c r="B424" s="2"/>
      <c r="C424" s="2"/>
      <c r="D424" s="2"/>
      <c r="E424" s="5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 x14ac:dyDescent="0.2">
      <c r="A425" s="2"/>
      <c r="B425" s="2"/>
      <c r="C425" s="2"/>
      <c r="D425" s="2"/>
      <c r="E425" s="5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 x14ac:dyDescent="0.2">
      <c r="A426" s="2"/>
      <c r="B426" s="2"/>
      <c r="C426" s="2"/>
      <c r="D426" s="2"/>
      <c r="E426" s="5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 x14ac:dyDescent="0.2">
      <c r="A427" s="2"/>
      <c r="B427" s="2"/>
      <c r="C427" s="2"/>
      <c r="D427" s="2"/>
      <c r="E427" s="5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 x14ac:dyDescent="0.2">
      <c r="A428" s="2"/>
      <c r="B428" s="2"/>
      <c r="C428" s="2"/>
      <c r="D428" s="2"/>
      <c r="E428" s="5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 x14ac:dyDescent="0.2">
      <c r="A429" s="2"/>
      <c r="B429" s="2"/>
      <c r="C429" s="2"/>
      <c r="D429" s="2"/>
      <c r="E429" s="5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 x14ac:dyDescent="0.2">
      <c r="A430" s="2"/>
      <c r="B430" s="2"/>
      <c r="C430" s="2"/>
      <c r="D430" s="2"/>
      <c r="E430" s="5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 x14ac:dyDescent="0.2">
      <c r="A431" s="2"/>
      <c r="B431" s="2"/>
      <c r="C431" s="2"/>
      <c r="D431" s="2"/>
      <c r="E431" s="5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 x14ac:dyDescent="0.2">
      <c r="A432" s="2"/>
      <c r="B432" s="2"/>
      <c r="C432" s="2"/>
      <c r="D432" s="2"/>
      <c r="E432" s="5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 x14ac:dyDescent="0.2">
      <c r="A433" s="2"/>
      <c r="B433" s="2"/>
      <c r="C433" s="2"/>
      <c r="D433" s="2"/>
      <c r="E433" s="5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 x14ac:dyDescent="0.2">
      <c r="A434" s="2"/>
      <c r="B434" s="2"/>
      <c r="C434" s="2"/>
      <c r="D434" s="2"/>
      <c r="E434" s="5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 x14ac:dyDescent="0.2">
      <c r="A435" s="2"/>
      <c r="B435" s="2"/>
      <c r="C435" s="2"/>
      <c r="D435" s="2"/>
      <c r="E435" s="5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 x14ac:dyDescent="0.2">
      <c r="A436" s="2"/>
      <c r="B436" s="2"/>
      <c r="C436" s="2"/>
      <c r="D436" s="2"/>
      <c r="E436" s="5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 x14ac:dyDescent="0.2">
      <c r="A437" s="2"/>
      <c r="B437" s="2"/>
      <c r="C437" s="2"/>
      <c r="D437" s="2"/>
      <c r="E437" s="5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 x14ac:dyDescent="0.2">
      <c r="A438" s="2"/>
      <c r="B438" s="2"/>
      <c r="C438" s="2"/>
      <c r="D438" s="2"/>
      <c r="E438" s="5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 x14ac:dyDescent="0.2">
      <c r="A439" s="2"/>
      <c r="B439" s="2"/>
      <c r="C439" s="2"/>
      <c r="D439" s="2"/>
      <c r="E439" s="5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 x14ac:dyDescent="0.2">
      <c r="A440" s="2"/>
      <c r="B440" s="2"/>
      <c r="C440" s="2"/>
      <c r="D440" s="2"/>
      <c r="E440" s="5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 x14ac:dyDescent="0.2">
      <c r="A441" s="2"/>
      <c r="B441" s="2"/>
      <c r="C441" s="2"/>
      <c r="D441" s="2"/>
      <c r="E441" s="5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 x14ac:dyDescent="0.2">
      <c r="A442" s="2"/>
      <c r="B442" s="2"/>
      <c r="C442" s="2"/>
      <c r="D442" s="2"/>
      <c r="E442" s="5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 x14ac:dyDescent="0.2">
      <c r="A443" s="2"/>
      <c r="B443" s="2"/>
      <c r="C443" s="2"/>
      <c r="D443" s="2"/>
      <c r="E443" s="5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 x14ac:dyDescent="0.2">
      <c r="A444" s="2"/>
      <c r="B444" s="2"/>
      <c r="C444" s="2"/>
      <c r="D444" s="2"/>
      <c r="E444" s="5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 x14ac:dyDescent="0.2">
      <c r="A445" s="2"/>
      <c r="B445" s="2"/>
      <c r="C445" s="2"/>
      <c r="D445" s="2"/>
      <c r="E445" s="5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 x14ac:dyDescent="0.2">
      <c r="A446" s="2"/>
      <c r="B446" s="2"/>
      <c r="C446" s="2"/>
      <c r="D446" s="2"/>
      <c r="E446" s="5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 x14ac:dyDescent="0.2">
      <c r="A447" s="2"/>
      <c r="B447" s="2"/>
      <c r="C447" s="2"/>
      <c r="D447" s="2"/>
      <c r="E447" s="5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 x14ac:dyDescent="0.2">
      <c r="A448" s="2"/>
      <c r="B448" s="2"/>
      <c r="C448" s="2"/>
      <c r="D448" s="2"/>
      <c r="E448" s="5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 x14ac:dyDescent="0.2">
      <c r="A449" s="2"/>
      <c r="B449" s="2"/>
      <c r="C449" s="2"/>
      <c r="D449" s="2"/>
      <c r="E449" s="5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 x14ac:dyDescent="0.2">
      <c r="A450" s="2"/>
      <c r="B450" s="2"/>
      <c r="C450" s="2"/>
      <c r="D450" s="2"/>
      <c r="E450" s="5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 x14ac:dyDescent="0.2">
      <c r="A451" s="2"/>
      <c r="B451" s="2"/>
      <c r="C451" s="2"/>
      <c r="D451" s="2"/>
      <c r="E451" s="5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 x14ac:dyDescent="0.2">
      <c r="A452" s="2"/>
      <c r="B452" s="2"/>
      <c r="C452" s="2"/>
      <c r="D452" s="2"/>
      <c r="E452" s="5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 x14ac:dyDescent="0.2">
      <c r="A453" s="2"/>
      <c r="B453" s="2"/>
      <c r="C453" s="2"/>
      <c r="D453" s="2"/>
      <c r="E453" s="5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 x14ac:dyDescent="0.2">
      <c r="A454" s="2"/>
      <c r="B454" s="2"/>
      <c r="C454" s="2"/>
      <c r="D454" s="2"/>
      <c r="E454" s="5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 x14ac:dyDescent="0.2">
      <c r="A455" s="2"/>
      <c r="B455" s="2"/>
      <c r="C455" s="2"/>
      <c r="D455" s="2"/>
      <c r="E455" s="5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 x14ac:dyDescent="0.2">
      <c r="A456" s="2"/>
      <c r="B456" s="2"/>
      <c r="C456" s="2"/>
      <c r="D456" s="2"/>
      <c r="E456" s="5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 x14ac:dyDescent="0.2">
      <c r="A457" s="2"/>
      <c r="B457" s="2"/>
      <c r="C457" s="2"/>
      <c r="D457" s="2"/>
      <c r="E457" s="5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 x14ac:dyDescent="0.2">
      <c r="A458" s="2"/>
      <c r="B458" s="2"/>
      <c r="C458" s="2"/>
      <c r="D458" s="2"/>
      <c r="E458" s="5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 x14ac:dyDescent="0.2">
      <c r="A459" s="2"/>
      <c r="B459" s="2"/>
      <c r="C459" s="2"/>
      <c r="D459" s="2"/>
      <c r="E459" s="5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 x14ac:dyDescent="0.2">
      <c r="A460" s="2"/>
      <c r="B460" s="2"/>
      <c r="C460" s="2"/>
      <c r="D460" s="2"/>
      <c r="E460" s="5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 x14ac:dyDescent="0.2">
      <c r="A461" s="2"/>
      <c r="B461" s="2"/>
      <c r="C461" s="2"/>
      <c r="D461" s="2"/>
      <c r="E461" s="5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 x14ac:dyDescent="0.2">
      <c r="A462" s="2"/>
      <c r="B462" s="2"/>
      <c r="C462" s="2"/>
      <c r="D462" s="2"/>
      <c r="E462" s="5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 x14ac:dyDescent="0.2">
      <c r="A463" s="2"/>
      <c r="B463" s="2"/>
      <c r="C463" s="2"/>
      <c r="D463" s="2"/>
      <c r="E463" s="5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 x14ac:dyDescent="0.2">
      <c r="A464" s="2"/>
      <c r="B464" s="2"/>
      <c r="C464" s="2"/>
      <c r="D464" s="2"/>
      <c r="E464" s="5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 x14ac:dyDescent="0.2">
      <c r="A465" s="2"/>
      <c r="B465" s="2"/>
      <c r="C465" s="2"/>
      <c r="D465" s="2"/>
      <c r="E465" s="5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 x14ac:dyDescent="0.2">
      <c r="A466" s="2"/>
      <c r="B466" s="2"/>
      <c r="C466" s="2"/>
      <c r="D466" s="2"/>
      <c r="E466" s="5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 x14ac:dyDescent="0.2">
      <c r="A467" s="2"/>
      <c r="B467" s="2"/>
      <c r="C467" s="2"/>
      <c r="D467" s="2"/>
      <c r="E467" s="5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 x14ac:dyDescent="0.2">
      <c r="A468" s="2"/>
      <c r="B468" s="2"/>
      <c r="C468" s="2"/>
      <c r="D468" s="2"/>
      <c r="E468" s="5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 x14ac:dyDescent="0.2">
      <c r="A469" s="2"/>
      <c r="B469" s="2"/>
      <c r="C469" s="2"/>
      <c r="D469" s="2"/>
      <c r="E469" s="5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 x14ac:dyDescent="0.2">
      <c r="A470" s="2"/>
      <c r="B470" s="2"/>
      <c r="C470" s="2"/>
      <c r="D470" s="2"/>
      <c r="E470" s="5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 x14ac:dyDescent="0.2">
      <c r="A471" s="2"/>
      <c r="B471" s="2"/>
      <c r="C471" s="2"/>
      <c r="D471" s="2"/>
      <c r="E471" s="5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 x14ac:dyDescent="0.2">
      <c r="A472" s="2"/>
      <c r="B472" s="2"/>
      <c r="C472" s="2"/>
      <c r="D472" s="2"/>
      <c r="E472" s="5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 x14ac:dyDescent="0.2">
      <c r="A473" s="2"/>
      <c r="B473" s="2"/>
      <c r="C473" s="2"/>
      <c r="D473" s="2"/>
      <c r="E473" s="5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 x14ac:dyDescent="0.2">
      <c r="A474" s="2"/>
      <c r="B474" s="2"/>
      <c r="C474" s="2"/>
      <c r="D474" s="2"/>
      <c r="E474" s="5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 x14ac:dyDescent="0.2">
      <c r="A475" s="2"/>
      <c r="B475" s="2"/>
      <c r="C475" s="2"/>
      <c r="D475" s="2"/>
      <c r="E475" s="5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 x14ac:dyDescent="0.2">
      <c r="A476" s="2"/>
      <c r="B476" s="2"/>
      <c r="C476" s="2"/>
      <c r="D476" s="2"/>
      <c r="E476" s="5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 x14ac:dyDescent="0.2">
      <c r="A477" s="2"/>
      <c r="B477" s="2"/>
      <c r="C477" s="2"/>
      <c r="D477" s="2"/>
      <c r="E477" s="5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 x14ac:dyDescent="0.2">
      <c r="A478" s="2"/>
      <c r="B478" s="2"/>
      <c r="C478" s="2"/>
      <c r="D478" s="2"/>
      <c r="E478" s="5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 x14ac:dyDescent="0.2">
      <c r="A479" s="2"/>
      <c r="B479" s="2"/>
      <c r="C479" s="2"/>
      <c r="D479" s="2"/>
      <c r="E479" s="5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2">
      <c r="A480" s="2"/>
      <c r="B480" s="2"/>
      <c r="C480" s="2"/>
      <c r="D480" s="2"/>
      <c r="E480" s="5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 x14ac:dyDescent="0.2">
      <c r="A481" s="2"/>
      <c r="B481" s="2"/>
      <c r="C481" s="2"/>
      <c r="D481" s="2"/>
      <c r="E481" s="5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 x14ac:dyDescent="0.2">
      <c r="A482" s="2"/>
      <c r="B482" s="2"/>
      <c r="C482" s="2"/>
      <c r="D482" s="2"/>
      <c r="E482" s="5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 x14ac:dyDescent="0.2">
      <c r="A483" s="2"/>
      <c r="B483" s="2"/>
      <c r="C483" s="2"/>
      <c r="D483" s="2"/>
      <c r="E483" s="5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 x14ac:dyDescent="0.2">
      <c r="A484" s="2"/>
      <c r="B484" s="2"/>
      <c r="C484" s="2"/>
      <c r="D484" s="2"/>
      <c r="E484" s="5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 x14ac:dyDescent="0.2">
      <c r="A485" s="2"/>
      <c r="B485" s="2"/>
      <c r="C485" s="2"/>
      <c r="D485" s="2"/>
      <c r="E485" s="5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 x14ac:dyDescent="0.2">
      <c r="A486" s="2"/>
      <c r="B486" s="2"/>
      <c r="C486" s="2"/>
      <c r="D486" s="2"/>
      <c r="E486" s="5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 x14ac:dyDescent="0.2">
      <c r="A487" s="2"/>
      <c r="B487" s="2"/>
      <c r="C487" s="2"/>
      <c r="D487" s="2"/>
      <c r="E487" s="5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 x14ac:dyDescent="0.2">
      <c r="A488" s="2"/>
      <c r="B488" s="2"/>
      <c r="C488" s="2"/>
      <c r="D488" s="2"/>
      <c r="E488" s="5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 x14ac:dyDescent="0.2">
      <c r="A489" s="2"/>
      <c r="B489" s="2"/>
      <c r="C489" s="2"/>
      <c r="D489" s="2"/>
      <c r="E489" s="5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 x14ac:dyDescent="0.2">
      <c r="A490" s="2"/>
      <c r="B490" s="2"/>
      <c r="C490" s="2"/>
      <c r="D490" s="2"/>
      <c r="E490" s="5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 x14ac:dyDescent="0.2">
      <c r="A491" s="2"/>
      <c r="B491" s="2"/>
      <c r="C491" s="2"/>
      <c r="D491" s="2"/>
      <c r="E491" s="5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 x14ac:dyDescent="0.2">
      <c r="A492" s="2"/>
      <c r="B492" s="2"/>
      <c r="C492" s="2"/>
      <c r="D492" s="2"/>
      <c r="E492" s="5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 x14ac:dyDescent="0.2">
      <c r="A493" s="2"/>
      <c r="B493" s="2"/>
      <c r="C493" s="2"/>
      <c r="D493" s="2"/>
      <c r="E493" s="5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 x14ac:dyDescent="0.2">
      <c r="A494" s="2"/>
      <c r="B494" s="2"/>
      <c r="C494" s="2"/>
      <c r="D494" s="2"/>
      <c r="E494" s="5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 x14ac:dyDescent="0.2">
      <c r="A495" s="2"/>
      <c r="B495" s="2"/>
      <c r="C495" s="2"/>
      <c r="D495" s="2"/>
      <c r="E495" s="5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 x14ac:dyDescent="0.2">
      <c r="A496" s="2"/>
      <c r="B496" s="2"/>
      <c r="C496" s="2"/>
      <c r="D496" s="2"/>
      <c r="E496" s="5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 x14ac:dyDescent="0.2">
      <c r="A497" s="2"/>
      <c r="B497" s="2"/>
      <c r="C497" s="2"/>
      <c r="D497" s="2"/>
      <c r="E497" s="5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 x14ac:dyDescent="0.2">
      <c r="A498" s="2"/>
      <c r="B498" s="2"/>
      <c r="C498" s="2"/>
      <c r="D498" s="2"/>
      <c r="E498" s="5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 x14ac:dyDescent="0.2">
      <c r="A499" s="2"/>
      <c r="B499" s="2"/>
      <c r="C499" s="2"/>
      <c r="D499" s="2"/>
      <c r="E499" s="5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 x14ac:dyDescent="0.2">
      <c r="A500" s="2"/>
      <c r="B500" s="2"/>
      <c r="C500" s="2"/>
      <c r="D500" s="2"/>
      <c r="E500" s="5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 x14ac:dyDescent="0.2">
      <c r="A501" s="2"/>
      <c r="B501" s="2"/>
      <c r="C501" s="2"/>
      <c r="D501" s="2"/>
      <c r="E501" s="5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 x14ac:dyDescent="0.2">
      <c r="A502" s="2"/>
      <c r="B502" s="2"/>
      <c r="C502" s="2"/>
      <c r="D502" s="2"/>
      <c r="E502" s="5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 x14ac:dyDescent="0.2">
      <c r="A503" s="2"/>
      <c r="B503" s="2"/>
      <c r="C503" s="2"/>
      <c r="D503" s="2"/>
      <c r="E503" s="5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 x14ac:dyDescent="0.2">
      <c r="A504" s="2"/>
      <c r="B504" s="2"/>
      <c r="C504" s="2"/>
      <c r="D504" s="2"/>
      <c r="E504" s="5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 x14ac:dyDescent="0.2">
      <c r="A505" s="2"/>
      <c r="B505" s="2"/>
      <c r="C505" s="2"/>
      <c r="D505" s="2"/>
      <c r="E505" s="5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 x14ac:dyDescent="0.2">
      <c r="A506" s="2"/>
      <c r="B506" s="2"/>
      <c r="C506" s="2"/>
      <c r="D506" s="2"/>
      <c r="E506" s="5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 x14ac:dyDescent="0.2">
      <c r="A507" s="2"/>
      <c r="B507" s="2"/>
      <c r="C507" s="2"/>
      <c r="D507" s="2"/>
      <c r="E507" s="5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 x14ac:dyDescent="0.2">
      <c r="A508" s="2"/>
      <c r="B508" s="2"/>
      <c r="C508" s="2"/>
      <c r="D508" s="2"/>
      <c r="E508" s="5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 x14ac:dyDescent="0.2">
      <c r="A509" s="2"/>
      <c r="B509" s="2"/>
      <c r="C509" s="2"/>
      <c r="D509" s="2"/>
      <c r="E509" s="5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 x14ac:dyDescent="0.2">
      <c r="A510" s="2"/>
      <c r="B510" s="2"/>
      <c r="C510" s="2"/>
      <c r="D510" s="2"/>
      <c r="E510" s="5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 x14ac:dyDescent="0.2">
      <c r="A511" s="2"/>
      <c r="B511" s="2"/>
      <c r="C511" s="2"/>
      <c r="D511" s="2"/>
      <c r="E511" s="5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 x14ac:dyDescent="0.2">
      <c r="A512" s="2"/>
      <c r="B512" s="2"/>
      <c r="C512" s="2"/>
      <c r="D512" s="2"/>
      <c r="E512" s="5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 x14ac:dyDescent="0.2">
      <c r="A513" s="2"/>
      <c r="B513" s="2"/>
      <c r="C513" s="2"/>
      <c r="D513" s="2"/>
      <c r="E513" s="5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 x14ac:dyDescent="0.2">
      <c r="A514" s="2"/>
      <c r="B514" s="2"/>
      <c r="C514" s="2"/>
      <c r="D514" s="2"/>
      <c r="E514" s="5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 x14ac:dyDescent="0.2">
      <c r="A515" s="2"/>
      <c r="B515" s="2"/>
      <c r="C515" s="2"/>
      <c r="D515" s="2"/>
      <c r="E515" s="5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 x14ac:dyDescent="0.2">
      <c r="A516" s="2"/>
      <c r="B516" s="2"/>
      <c r="C516" s="2"/>
      <c r="D516" s="2"/>
      <c r="E516" s="5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 x14ac:dyDescent="0.2">
      <c r="A517" s="2"/>
      <c r="B517" s="2"/>
      <c r="C517" s="2"/>
      <c r="D517" s="2"/>
      <c r="E517" s="5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 x14ac:dyDescent="0.2">
      <c r="A518" s="2"/>
      <c r="B518" s="2"/>
      <c r="C518" s="2"/>
      <c r="D518" s="2"/>
      <c r="E518" s="5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 x14ac:dyDescent="0.2">
      <c r="A519" s="2"/>
      <c r="B519" s="2"/>
      <c r="C519" s="2"/>
      <c r="D519" s="2"/>
      <c r="E519" s="5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 x14ac:dyDescent="0.2">
      <c r="A520" s="2"/>
      <c r="B520" s="2"/>
      <c r="C520" s="2"/>
      <c r="D520" s="2"/>
      <c r="E520" s="5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 x14ac:dyDescent="0.2">
      <c r="A521" s="2"/>
      <c r="B521" s="2"/>
      <c r="C521" s="2"/>
      <c r="D521" s="2"/>
      <c r="E521" s="5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 x14ac:dyDescent="0.2">
      <c r="A522" s="2"/>
      <c r="B522" s="2"/>
      <c r="C522" s="2"/>
      <c r="D522" s="2"/>
      <c r="E522" s="5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 x14ac:dyDescent="0.2">
      <c r="A523" s="2"/>
      <c r="B523" s="2"/>
      <c r="C523" s="2"/>
      <c r="D523" s="2"/>
      <c r="E523" s="5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 x14ac:dyDescent="0.2">
      <c r="A524" s="2"/>
      <c r="B524" s="2"/>
      <c r="C524" s="2"/>
      <c r="D524" s="2"/>
      <c r="E524" s="5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 x14ac:dyDescent="0.2">
      <c r="A525" s="2"/>
      <c r="B525" s="2"/>
      <c r="C525" s="2"/>
      <c r="D525" s="2"/>
      <c r="E525" s="5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 x14ac:dyDescent="0.2">
      <c r="A526" s="2"/>
      <c r="B526" s="2"/>
      <c r="C526" s="2"/>
      <c r="D526" s="2"/>
      <c r="E526" s="5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 x14ac:dyDescent="0.2">
      <c r="A527" s="2"/>
      <c r="B527" s="2"/>
      <c r="C527" s="2"/>
      <c r="D527" s="2"/>
      <c r="E527" s="5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 x14ac:dyDescent="0.2">
      <c r="A528" s="2"/>
      <c r="B528" s="2"/>
      <c r="C528" s="2"/>
      <c r="D528" s="2"/>
      <c r="E528" s="5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 x14ac:dyDescent="0.2">
      <c r="A529" s="2"/>
      <c r="B529" s="2"/>
      <c r="C529" s="2"/>
      <c r="D529" s="2"/>
      <c r="E529" s="5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 x14ac:dyDescent="0.2">
      <c r="A530" s="2"/>
      <c r="B530" s="2"/>
      <c r="C530" s="2"/>
      <c r="D530" s="2"/>
      <c r="E530" s="5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 x14ac:dyDescent="0.2">
      <c r="A531" s="2"/>
      <c r="B531" s="2"/>
      <c r="C531" s="2"/>
      <c r="D531" s="2"/>
      <c r="E531" s="5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 x14ac:dyDescent="0.2">
      <c r="A532" s="2"/>
      <c r="B532" s="2"/>
      <c r="C532" s="2"/>
      <c r="D532" s="2"/>
      <c r="E532" s="5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 x14ac:dyDescent="0.2">
      <c r="A533" s="2"/>
      <c r="B533" s="2"/>
      <c r="C533" s="2"/>
      <c r="D533" s="2"/>
      <c r="E533" s="5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 x14ac:dyDescent="0.2">
      <c r="A534" s="2"/>
      <c r="B534" s="2"/>
      <c r="C534" s="2"/>
      <c r="D534" s="2"/>
      <c r="E534" s="5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 x14ac:dyDescent="0.2">
      <c r="A535" s="2"/>
      <c r="B535" s="2"/>
      <c r="C535" s="2"/>
      <c r="D535" s="2"/>
      <c r="E535" s="5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 x14ac:dyDescent="0.2">
      <c r="A536" s="2"/>
      <c r="B536" s="2"/>
      <c r="C536" s="2"/>
      <c r="D536" s="2"/>
      <c r="E536" s="5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 x14ac:dyDescent="0.2">
      <c r="A537" s="2"/>
      <c r="B537" s="2"/>
      <c r="C537" s="2"/>
      <c r="D537" s="2"/>
      <c r="E537" s="5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 x14ac:dyDescent="0.2">
      <c r="A538" s="2"/>
      <c r="B538" s="2"/>
      <c r="C538" s="2"/>
      <c r="D538" s="2"/>
      <c r="E538" s="5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 x14ac:dyDescent="0.2">
      <c r="A539" s="2"/>
      <c r="B539" s="2"/>
      <c r="C539" s="2"/>
      <c r="D539" s="2"/>
      <c r="E539" s="5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 x14ac:dyDescent="0.2">
      <c r="A540" s="2"/>
      <c r="B540" s="2"/>
      <c r="C540" s="2"/>
      <c r="D540" s="2"/>
      <c r="E540" s="5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 x14ac:dyDescent="0.2">
      <c r="A541" s="2"/>
      <c r="B541" s="2"/>
      <c r="C541" s="2"/>
      <c r="D541" s="2"/>
      <c r="E541" s="5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 x14ac:dyDescent="0.2">
      <c r="A542" s="2"/>
      <c r="B542" s="2"/>
      <c r="C542" s="2"/>
      <c r="D542" s="2"/>
      <c r="E542" s="5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 x14ac:dyDescent="0.2">
      <c r="A543" s="2"/>
      <c r="B543" s="2"/>
      <c r="C543" s="2"/>
      <c r="D543" s="2"/>
      <c r="E543" s="5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 x14ac:dyDescent="0.2">
      <c r="A544" s="2"/>
      <c r="B544" s="2"/>
      <c r="C544" s="2"/>
      <c r="D544" s="2"/>
      <c r="E544" s="5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 x14ac:dyDescent="0.2">
      <c r="A545" s="2"/>
      <c r="B545" s="2"/>
      <c r="C545" s="2"/>
      <c r="D545" s="2"/>
      <c r="E545" s="5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 x14ac:dyDescent="0.2">
      <c r="A546" s="2"/>
      <c r="B546" s="2"/>
      <c r="C546" s="2"/>
      <c r="D546" s="2"/>
      <c r="E546" s="5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 x14ac:dyDescent="0.2">
      <c r="A547" s="2"/>
      <c r="B547" s="2"/>
      <c r="C547" s="2"/>
      <c r="D547" s="2"/>
      <c r="E547" s="5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 x14ac:dyDescent="0.2">
      <c r="A548" s="2"/>
      <c r="B548" s="2"/>
      <c r="C548" s="2"/>
      <c r="D548" s="2"/>
      <c r="E548" s="5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 x14ac:dyDescent="0.2">
      <c r="A549" s="2"/>
      <c r="B549" s="2"/>
      <c r="C549" s="2"/>
      <c r="D549" s="2"/>
      <c r="E549" s="5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 x14ac:dyDescent="0.2">
      <c r="A550" s="2"/>
      <c r="B550" s="2"/>
      <c r="C550" s="2"/>
      <c r="D550" s="2"/>
      <c r="E550" s="5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 x14ac:dyDescent="0.2">
      <c r="A551" s="2"/>
      <c r="B551" s="2"/>
      <c r="C551" s="2"/>
      <c r="D551" s="2"/>
      <c r="E551" s="5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 x14ac:dyDescent="0.2">
      <c r="A552" s="2"/>
      <c r="B552" s="2"/>
      <c r="C552" s="2"/>
      <c r="D552" s="2"/>
      <c r="E552" s="5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 x14ac:dyDescent="0.2">
      <c r="A553" s="2"/>
      <c r="B553" s="2"/>
      <c r="C553" s="2"/>
      <c r="D553" s="2"/>
      <c r="E553" s="5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 x14ac:dyDescent="0.2">
      <c r="A554" s="2"/>
      <c r="B554" s="2"/>
      <c r="C554" s="2"/>
      <c r="D554" s="2"/>
      <c r="E554" s="5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 x14ac:dyDescent="0.2">
      <c r="A555" s="2"/>
      <c r="B555" s="2"/>
      <c r="C555" s="2"/>
      <c r="D555" s="2"/>
      <c r="E555" s="5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 x14ac:dyDescent="0.2">
      <c r="A556" s="2"/>
      <c r="B556" s="2"/>
      <c r="C556" s="2"/>
      <c r="D556" s="2"/>
      <c r="E556" s="5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 x14ac:dyDescent="0.2">
      <c r="A557" s="2"/>
      <c r="B557" s="2"/>
      <c r="C557" s="2"/>
      <c r="D557" s="2"/>
      <c r="E557" s="5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 x14ac:dyDescent="0.2">
      <c r="A558" s="2"/>
      <c r="B558" s="2"/>
      <c r="C558" s="2"/>
      <c r="D558" s="2"/>
      <c r="E558" s="5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 x14ac:dyDescent="0.2">
      <c r="A559" s="2"/>
      <c r="B559" s="2"/>
      <c r="C559" s="2"/>
      <c r="D559" s="2"/>
      <c r="E559" s="5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 x14ac:dyDescent="0.2">
      <c r="A560" s="2"/>
      <c r="B560" s="2"/>
      <c r="C560" s="2"/>
      <c r="D560" s="2"/>
      <c r="E560" s="5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 x14ac:dyDescent="0.2">
      <c r="A561" s="2"/>
      <c r="B561" s="2"/>
      <c r="C561" s="2"/>
      <c r="D561" s="2"/>
      <c r="E561" s="5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 x14ac:dyDescent="0.2">
      <c r="A562" s="2"/>
      <c r="B562" s="2"/>
      <c r="C562" s="2"/>
      <c r="D562" s="2"/>
      <c r="E562" s="5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 x14ac:dyDescent="0.2">
      <c r="A563" s="2"/>
      <c r="B563" s="2"/>
      <c r="C563" s="2"/>
      <c r="D563" s="2"/>
      <c r="E563" s="5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 x14ac:dyDescent="0.2">
      <c r="A564" s="2"/>
      <c r="B564" s="2"/>
      <c r="C564" s="2"/>
      <c r="D564" s="2"/>
      <c r="E564" s="5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 x14ac:dyDescent="0.2">
      <c r="A565" s="2"/>
      <c r="B565" s="2"/>
      <c r="C565" s="2"/>
      <c r="D565" s="2"/>
      <c r="E565" s="5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 x14ac:dyDescent="0.2">
      <c r="A566" s="2"/>
      <c r="B566" s="2"/>
      <c r="C566" s="2"/>
      <c r="D566" s="2"/>
      <c r="E566" s="5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 x14ac:dyDescent="0.2">
      <c r="A567" s="2"/>
      <c r="B567" s="2"/>
      <c r="C567" s="2"/>
      <c r="D567" s="2"/>
      <c r="E567" s="5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 x14ac:dyDescent="0.2">
      <c r="A568" s="2"/>
      <c r="B568" s="2"/>
      <c r="C568" s="2"/>
      <c r="D568" s="2"/>
      <c r="E568" s="5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 x14ac:dyDescent="0.2">
      <c r="A569" s="2"/>
      <c r="B569" s="2"/>
      <c r="C569" s="2"/>
      <c r="D569" s="2"/>
      <c r="E569" s="5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 x14ac:dyDescent="0.2">
      <c r="A570" s="2"/>
      <c r="B570" s="2"/>
      <c r="C570" s="2"/>
      <c r="D570" s="2"/>
      <c r="E570" s="5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 x14ac:dyDescent="0.2">
      <c r="A571" s="2"/>
      <c r="B571" s="2"/>
      <c r="C571" s="2"/>
      <c r="D571" s="2"/>
      <c r="E571" s="5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 x14ac:dyDescent="0.2">
      <c r="A572" s="2"/>
      <c r="B572" s="2"/>
      <c r="C572" s="2"/>
      <c r="D572" s="2"/>
      <c r="E572" s="5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 x14ac:dyDescent="0.2">
      <c r="A573" s="2"/>
      <c r="B573" s="2"/>
      <c r="C573" s="2"/>
      <c r="D573" s="2"/>
      <c r="E573" s="5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 x14ac:dyDescent="0.2">
      <c r="A574" s="2"/>
      <c r="B574" s="2"/>
      <c r="C574" s="2"/>
      <c r="D574" s="2"/>
      <c r="E574" s="5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 x14ac:dyDescent="0.2">
      <c r="A575" s="2"/>
      <c r="B575" s="2"/>
      <c r="C575" s="2"/>
      <c r="D575" s="2"/>
      <c r="E575" s="5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 x14ac:dyDescent="0.2">
      <c r="A576" s="2"/>
      <c r="B576" s="2"/>
      <c r="C576" s="2"/>
      <c r="D576" s="2"/>
      <c r="E576" s="5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 x14ac:dyDescent="0.2">
      <c r="A577" s="2"/>
      <c r="B577" s="2"/>
      <c r="C577" s="2"/>
      <c r="D577" s="2"/>
      <c r="E577" s="5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 x14ac:dyDescent="0.2">
      <c r="A578" s="2"/>
      <c r="B578" s="2"/>
      <c r="C578" s="2"/>
      <c r="D578" s="2"/>
      <c r="E578" s="5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 x14ac:dyDescent="0.2">
      <c r="A579" s="2"/>
      <c r="B579" s="2"/>
      <c r="C579" s="2"/>
      <c r="D579" s="2"/>
      <c r="E579" s="5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 x14ac:dyDescent="0.2">
      <c r="A580" s="2"/>
      <c r="B580" s="2"/>
      <c r="C580" s="2"/>
      <c r="D580" s="2"/>
      <c r="E580" s="5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 x14ac:dyDescent="0.2">
      <c r="A581" s="2"/>
      <c r="B581" s="2"/>
      <c r="C581" s="2"/>
      <c r="D581" s="2"/>
      <c r="E581" s="5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 x14ac:dyDescent="0.2">
      <c r="A582" s="2"/>
      <c r="B582" s="2"/>
      <c r="C582" s="2"/>
      <c r="D582" s="2"/>
      <c r="E582" s="5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 x14ac:dyDescent="0.2">
      <c r="A583" s="2"/>
      <c r="B583" s="2"/>
      <c r="C583" s="2"/>
      <c r="D583" s="2"/>
      <c r="E583" s="5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 x14ac:dyDescent="0.2">
      <c r="A584" s="2"/>
      <c r="B584" s="2"/>
      <c r="C584" s="2"/>
      <c r="D584" s="2"/>
      <c r="E584" s="5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 x14ac:dyDescent="0.2">
      <c r="A585" s="2"/>
      <c r="B585" s="2"/>
      <c r="C585" s="2"/>
      <c r="D585" s="2"/>
      <c r="E585" s="5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 x14ac:dyDescent="0.2">
      <c r="A586" s="2"/>
      <c r="B586" s="2"/>
      <c r="C586" s="2"/>
      <c r="D586" s="2"/>
      <c r="E586" s="5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 x14ac:dyDescent="0.2">
      <c r="A587" s="2"/>
      <c r="B587" s="2"/>
      <c r="C587" s="2"/>
      <c r="D587" s="2"/>
      <c r="E587" s="5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 x14ac:dyDescent="0.2">
      <c r="A588" s="2"/>
      <c r="B588" s="2"/>
      <c r="C588" s="2"/>
      <c r="D588" s="2"/>
      <c r="E588" s="5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 x14ac:dyDescent="0.2">
      <c r="A589" s="2"/>
      <c r="B589" s="2"/>
      <c r="C589" s="2"/>
      <c r="D589" s="2"/>
      <c r="E589" s="5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 x14ac:dyDescent="0.2">
      <c r="A590" s="2"/>
      <c r="B590" s="2"/>
      <c r="C590" s="2"/>
      <c r="D590" s="2"/>
      <c r="E590" s="5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 x14ac:dyDescent="0.2">
      <c r="A591" s="2"/>
      <c r="B591" s="2"/>
      <c r="C591" s="2"/>
      <c r="D591" s="2"/>
      <c r="E591" s="5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 x14ac:dyDescent="0.2">
      <c r="A592" s="2"/>
      <c r="B592" s="2"/>
      <c r="C592" s="2"/>
      <c r="D592" s="2"/>
      <c r="E592" s="5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 x14ac:dyDescent="0.2">
      <c r="A593" s="2"/>
      <c r="B593" s="2"/>
      <c r="C593" s="2"/>
      <c r="D593" s="2"/>
      <c r="E593" s="5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 x14ac:dyDescent="0.2">
      <c r="A594" s="2"/>
      <c r="B594" s="2"/>
      <c r="C594" s="2"/>
      <c r="D594" s="2"/>
      <c r="E594" s="5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 x14ac:dyDescent="0.2">
      <c r="A595" s="2"/>
      <c r="B595" s="2"/>
      <c r="C595" s="2"/>
      <c r="D595" s="2"/>
      <c r="E595" s="5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 x14ac:dyDescent="0.2">
      <c r="A596" s="2"/>
      <c r="B596" s="2"/>
      <c r="C596" s="2"/>
      <c r="D596" s="2"/>
      <c r="E596" s="5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 x14ac:dyDescent="0.2">
      <c r="A597" s="2"/>
      <c r="B597" s="2"/>
      <c r="C597" s="2"/>
      <c r="D597" s="2"/>
      <c r="E597" s="5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 x14ac:dyDescent="0.2">
      <c r="A598" s="2"/>
      <c r="B598" s="2"/>
      <c r="C598" s="2"/>
      <c r="D598" s="2"/>
      <c r="E598" s="5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 x14ac:dyDescent="0.2">
      <c r="A599" s="2"/>
      <c r="B599" s="2"/>
      <c r="C599" s="2"/>
      <c r="D599" s="2"/>
      <c r="E599" s="5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 x14ac:dyDescent="0.2">
      <c r="A600" s="2"/>
      <c r="B600" s="2"/>
      <c r="C600" s="2"/>
      <c r="D600" s="2"/>
      <c r="E600" s="5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 x14ac:dyDescent="0.2">
      <c r="A601" s="2"/>
      <c r="B601" s="2"/>
      <c r="C601" s="2"/>
      <c r="D601" s="2"/>
      <c r="E601" s="5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 x14ac:dyDescent="0.2">
      <c r="A602" s="2"/>
      <c r="B602" s="2"/>
      <c r="C602" s="2"/>
      <c r="D602" s="2"/>
      <c r="E602" s="5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 x14ac:dyDescent="0.2">
      <c r="A603" s="2"/>
      <c r="B603" s="2"/>
      <c r="C603" s="2"/>
      <c r="D603" s="2"/>
      <c r="E603" s="5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 x14ac:dyDescent="0.2">
      <c r="A604" s="2"/>
      <c r="B604" s="2"/>
      <c r="C604" s="2"/>
      <c r="D604" s="2"/>
      <c r="E604" s="5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 x14ac:dyDescent="0.2">
      <c r="A605" s="2"/>
      <c r="B605" s="2"/>
      <c r="C605" s="2"/>
      <c r="D605" s="2"/>
      <c r="E605" s="5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 x14ac:dyDescent="0.2">
      <c r="A606" s="2"/>
      <c r="B606" s="2"/>
      <c r="C606" s="2"/>
      <c r="D606" s="2"/>
      <c r="E606" s="5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 x14ac:dyDescent="0.2">
      <c r="A607" s="2"/>
      <c r="B607" s="2"/>
      <c r="C607" s="2"/>
      <c r="D607" s="2"/>
      <c r="E607" s="5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 x14ac:dyDescent="0.2">
      <c r="A608" s="2"/>
      <c r="B608" s="2"/>
      <c r="C608" s="2"/>
      <c r="D608" s="2"/>
      <c r="E608" s="5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 x14ac:dyDescent="0.2">
      <c r="A609" s="2"/>
      <c r="B609" s="2"/>
      <c r="C609" s="2"/>
      <c r="D609" s="2"/>
      <c r="E609" s="5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 x14ac:dyDescent="0.2">
      <c r="A610" s="2"/>
      <c r="B610" s="2"/>
      <c r="C610" s="2"/>
      <c r="D610" s="2"/>
      <c r="E610" s="5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 x14ac:dyDescent="0.2">
      <c r="A611" s="2"/>
      <c r="B611" s="2"/>
      <c r="C611" s="2"/>
      <c r="D611" s="2"/>
      <c r="E611" s="5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 x14ac:dyDescent="0.2">
      <c r="A612" s="2"/>
      <c r="B612" s="2"/>
      <c r="C612" s="2"/>
      <c r="D612" s="2"/>
      <c r="E612" s="5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 x14ac:dyDescent="0.2">
      <c r="A613" s="2"/>
      <c r="B613" s="2"/>
      <c r="C613" s="2"/>
      <c r="D613" s="2"/>
      <c r="E613" s="5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 x14ac:dyDescent="0.2">
      <c r="A614" s="2"/>
      <c r="B614" s="2"/>
      <c r="C614" s="2"/>
      <c r="D614" s="2"/>
      <c r="E614" s="5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 x14ac:dyDescent="0.2">
      <c r="A615" s="2"/>
      <c r="B615" s="2"/>
      <c r="C615" s="2"/>
      <c r="D615" s="2"/>
      <c r="E615" s="5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 x14ac:dyDescent="0.2">
      <c r="A616" s="2"/>
      <c r="B616" s="2"/>
      <c r="C616" s="2"/>
      <c r="D616" s="2"/>
      <c r="E616" s="5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 x14ac:dyDescent="0.2">
      <c r="A617" s="2"/>
      <c r="B617" s="2"/>
      <c r="C617" s="2"/>
      <c r="D617" s="2"/>
      <c r="E617" s="5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 x14ac:dyDescent="0.2">
      <c r="A618" s="2"/>
      <c r="B618" s="2"/>
      <c r="C618" s="2"/>
      <c r="D618" s="2"/>
      <c r="E618" s="5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 x14ac:dyDescent="0.2">
      <c r="A619" s="2"/>
      <c r="B619" s="2"/>
      <c r="C619" s="2"/>
      <c r="D619" s="2"/>
      <c r="E619" s="5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 x14ac:dyDescent="0.2">
      <c r="A620" s="2"/>
      <c r="B620" s="2"/>
      <c r="C620" s="2"/>
      <c r="D620" s="2"/>
      <c r="E620" s="5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 x14ac:dyDescent="0.2">
      <c r="A621" s="2"/>
      <c r="B621" s="2"/>
      <c r="C621" s="2"/>
      <c r="D621" s="2"/>
      <c r="E621" s="5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 x14ac:dyDescent="0.2">
      <c r="A622" s="2"/>
      <c r="B622" s="2"/>
      <c r="C622" s="2"/>
      <c r="D622" s="2"/>
      <c r="E622" s="5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 x14ac:dyDescent="0.2">
      <c r="A623" s="2"/>
      <c r="B623" s="2"/>
      <c r="C623" s="2"/>
      <c r="D623" s="2"/>
      <c r="E623" s="5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 x14ac:dyDescent="0.2">
      <c r="A624" s="2"/>
      <c r="B624" s="2"/>
      <c r="C624" s="2"/>
      <c r="D624" s="2"/>
      <c r="E624" s="5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 x14ac:dyDescent="0.2">
      <c r="A625" s="2"/>
      <c r="B625" s="2"/>
      <c r="C625" s="2"/>
      <c r="D625" s="2"/>
      <c r="E625" s="5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 x14ac:dyDescent="0.2">
      <c r="A626" s="2"/>
      <c r="B626" s="2"/>
      <c r="C626" s="2"/>
      <c r="D626" s="2"/>
      <c r="E626" s="5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 x14ac:dyDescent="0.2">
      <c r="A627" s="2"/>
      <c r="B627" s="2"/>
      <c r="C627" s="2"/>
      <c r="D627" s="2"/>
      <c r="E627" s="5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 x14ac:dyDescent="0.2">
      <c r="A628" s="2"/>
      <c r="B628" s="2"/>
      <c r="C628" s="2"/>
      <c r="D628" s="2"/>
      <c r="E628" s="5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 x14ac:dyDescent="0.2">
      <c r="A629" s="2"/>
      <c r="B629" s="2"/>
      <c r="C629" s="2"/>
      <c r="D629" s="2"/>
      <c r="E629" s="5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 x14ac:dyDescent="0.2">
      <c r="A630" s="2"/>
      <c r="B630" s="2"/>
      <c r="C630" s="2"/>
      <c r="D630" s="2"/>
      <c r="E630" s="5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 x14ac:dyDescent="0.2">
      <c r="A631" s="2"/>
      <c r="B631" s="2"/>
      <c r="C631" s="2"/>
      <c r="D631" s="2"/>
      <c r="E631" s="5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 x14ac:dyDescent="0.2">
      <c r="A632" s="2"/>
      <c r="B632" s="2"/>
      <c r="C632" s="2"/>
      <c r="D632" s="2"/>
      <c r="E632" s="5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 x14ac:dyDescent="0.2">
      <c r="A633" s="2"/>
      <c r="B633" s="2"/>
      <c r="C633" s="2"/>
      <c r="D633" s="2"/>
      <c r="E633" s="5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 x14ac:dyDescent="0.2">
      <c r="A634" s="2"/>
      <c r="B634" s="2"/>
      <c r="C634" s="2"/>
      <c r="D634" s="2"/>
      <c r="E634" s="5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 x14ac:dyDescent="0.2">
      <c r="A635" s="2"/>
      <c r="B635" s="2"/>
      <c r="C635" s="2"/>
      <c r="D635" s="2"/>
      <c r="E635" s="5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 x14ac:dyDescent="0.2">
      <c r="A636" s="2"/>
      <c r="B636" s="2"/>
      <c r="C636" s="2"/>
      <c r="D636" s="2"/>
      <c r="E636" s="5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 x14ac:dyDescent="0.2">
      <c r="A637" s="2"/>
      <c r="B637" s="2"/>
      <c r="C637" s="2"/>
      <c r="D637" s="2"/>
      <c r="E637" s="5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 x14ac:dyDescent="0.2">
      <c r="A638" s="2"/>
      <c r="B638" s="2"/>
      <c r="C638" s="2"/>
      <c r="D638" s="2"/>
      <c r="E638" s="5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 x14ac:dyDescent="0.2">
      <c r="A639" s="2"/>
      <c r="B639" s="2"/>
      <c r="C639" s="2"/>
      <c r="D639" s="2"/>
      <c r="E639" s="5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 x14ac:dyDescent="0.2">
      <c r="A640" s="2"/>
      <c r="B640" s="2"/>
      <c r="C640" s="2"/>
      <c r="D640" s="2"/>
      <c r="E640" s="5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 x14ac:dyDescent="0.2">
      <c r="A641" s="2"/>
      <c r="B641" s="2"/>
      <c r="C641" s="2"/>
      <c r="D641" s="2"/>
      <c r="E641" s="5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 x14ac:dyDescent="0.2">
      <c r="A642" s="2"/>
      <c r="B642" s="2"/>
      <c r="C642" s="2"/>
      <c r="D642" s="2"/>
      <c r="E642" s="5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 x14ac:dyDescent="0.2">
      <c r="A643" s="2"/>
      <c r="B643" s="2"/>
      <c r="C643" s="2"/>
      <c r="D643" s="2"/>
      <c r="E643" s="5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 x14ac:dyDescent="0.2">
      <c r="A644" s="2"/>
      <c r="B644" s="2"/>
      <c r="C644" s="2"/>
      <c r="D644" s="2"/>
      <c r="E644" s="5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 x14ac:dyDescent="0.2">
      <c r="A645" s="2"/>
      <c r="B645" s="2"/>
      <c r="C645" s="2"/>
      <c r="D645" s="2"/>
      <c r="E645" s="5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 x14ac:dyDescent="0.2">
      <c r="A646" s="2"/>
      <c r="B646" s="2"/>
      <c r="C646" s="2"/>
      <c r="D646" s="2"/>
      <c r="E646" s="5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 x14ac:dyDescent="0.2">
      <c r="A647" s="2"/>
      <c r="B647" s="2"/>
      <c r="C647" s="2"/>
      <c r="D647" s="2"/>
      <c r="E647" s="5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 x14ac:dyDescent="0.2">
      <c r="A648" s="2"/>
      <c r="B648" s="2"/>
      <c r="C648" s="2"/>
      <c r="D648" s="2"/>
      <c r="E648" s="5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 x14ac:dyDescent="0.2">
      <c r="A649" s="2"/>
      <c r="B649" s="2"/>
      <c r="C649" s="2"/>
      <c r="D649" s="2"/>
      <c r="E649" s="5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 x14ac:dyDescent="0.2">
      <c r="A650" s="2"/>
      <c r="B650" s="2"/>
      <c r="C650" s="2"/>
      <c r="D650" s="2"/>
      <c r="E650" s="5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 x14ac:dyDescent="0.2">
      <c r="A651" s="2"/>
      <c r="B651" s="2"/>
      <c r="C651" s="2"/>
      <c r="D651" s="2"/>
      <c r="E651" s="5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 x14ac:dyDescent="0.2">
      <c r="A652" s="2"/>
      <c r="B652" s="2"/>
      <c r="C652" s="2"/>
      <c r="D652" s="2"/>
      <c r="E652" s="5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 x14ac:dyDescent="0.2">
      <c r="A653" s="2"/>
      <c r="B653" s="2"/>
      <c r="C653" s="2"/>
      <c r="D653" s="2"/>
      <c r="E653" s="5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 x14ac:dyDescent="0.2">
      <c r="A654" s="2"/>
      <c r="B654" s="2"/>
      <c r="C654" s="2"/>
      <c r="D654" s="2"/>
      <c r="E654" s="5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 x14ac:dyDescent="0.2">
      <c r="A655" s="2"/>
      <c r="B655" s="2"/>
      <c r="C655" s="2"/>
      <c r="D655" s="2"/>
      <c r="E655" s="5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 x14ac:dyDescent="0.2">
      <c r="A656" s="2"/>
      <c r="B656" s="2"/>
      <c r="C656" s="2"/>
      <c r="D656" s="2"/>
      <c r="E656" s="5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 x14ac:dyDescent="0.2">
      <c r="A657" s="2"/>
      <c r="B657" s="2"/>
      <c r="C657" s="2"/>
      <c r="D657" s="2"/>
      <c r="E657" s="5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 x14ac:dyDescent="0.2">
      <c r="A658" s="2"/>
      <c r="B658" s="2"/>
      <c r="C658" s="2"/>
      <c r="D658" s="2"/>
      <c r="E658" s="5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 x14ac:dyDescent="0.2">
      <c r="A659" s="2"/>
      <c r="B659" s="2"/>
      <c r="C659" s="2"/>
      <c r="D659" s="2"/>
      <c r="E659" s="5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 x14ac:dyDescent="0.2">
      <c r="A660" s="2"/>
      <c r="B660" s="2"/>
      <c r="C660" s="2"/>
      <c r="D660" s="2"/>
      <c r="E660" s="5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 x14ac:dyDescent="0.2">
      <c r="A661" s="2"/>
      <c r="B661" s="2"/>
      <c r="C661" s="2"/>
      <c r="D661" s="2"/>
      <c r="E661" s="5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 x14ac:dyDescent="0.2">
      <c r="A662" s="2"/>
      <c r="B662" s="2"/>
      <c r="C662" s="2"/>
      <c r="D662" s="2"/>
      <c r="E662" s="5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 x14ac:dyDescent="0.2">
      <c r="A663" s="2"/>
      <c r="B663" s="2"/>
      <c r="C663" s="2"/>
      <c r="D663" s="2"/>
      <c r="E663" s="5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 x14ac:dyDescent="0.2">
      <c r="A664" s="2"/>
      <c r="B664" s="2"/>
      <c r="C664" s="2"/>
      <c r="D664" s="2"/>
      <c r="E664" s="5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 x14ac:dyDescent="0.2">
      <c r="A665" s="2"/>
      <c r="B665" s="2"/>
      <c r="C665" s="2"/>
      <c r="D665" s="2"/>
      <c r="E665" s="5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 x14ac:dyDescent="0.2">
      <c r="A666" s="2"/>
      <c r="B666" s="2"/>
      <c r="C666" s="2"/>
      <c r="D666" s="2"/>
      <c r="E666" s="5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 x14ac:dyDescent="0.2">
      <c r="A667" s="2"/>
      <c r="B667" s="2"/>
      <c r="C667" s="2"/>
      <c r="D667" s="2"/>
      <c r="E667" s="5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 x14ac:dyDescent="0.2">
      <c r="A668" s="2"/>
      <c r="B668" s="2"/>
      <c r="C668" s="2"/>
      <c r="D668" s="2"/>
      <c r="E668" s="5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 x14ac:dyDescent="0.2">
      <c r="A669" s="2"/>
      <c r="B669" s="2"/>
      <c r="C669" s="2"/>
      <c r="D669" s="2"/>
      <c r="E669" s="5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 x14ac:dyDescent="0.2">
      <c r="A670" s="2"/>
      <c r="B670" s="2"/>
      <c r="C670" s="2"/>
      <c r="D670" s="2"/>
      <c r="E670" s="5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 x14ac:dyDescent="0.2">
      <c r="A671" s="2"/>
      <c r="B671" s="2"/>
      <c r="C671" s="2"/>
      <c r="D671" s="2"/>
      <c r="E671" s="5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 x14ac:dyDescent="0.2">
      <c r="A672" s="2"/>
      <c r="B672" s="2"/>
      <c r="C672" s="2"/>
      <c r="D672" s="2"/>
      <c r="E672" s="5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 x14ac:dyDescent="0.2">
      <c r="A673" s="2"/>
      <c r="B673" s="2"/>
      <c r="C673" s="2"/>
      <c r="D673" s="2"/>
      <c r="E673" s="5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 x14ac:dyDescent="0.2">
      <c r="A674" s="2"/>
      <c r="B674" s="2"/>
      <c r="C674" s="2"/>
      <c r="D674" s="2"/>
      <c r="E674" s="5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 x14ac:dyDescent="0.2">
      <c r="A675" s="2"/>
      <c r="B675" s="2"/>
      <c r="C675" s="2"/>
      <c r="D675" s="2"/>
      <c r="E675" s="5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 x14ac:dyDescent="0.2">
      <c r="A676" s="2"/>
      <c r="B676" s="2"/>
      <c r="C676" s="2"/>
      <c r="D676" s="2"/>
      <c r="E676" s="5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 x14ac:dyDescent="0.2">
      <c r="A677" s="2"/>
      <c r="B677" s="2"/>
      <c r="C677" s="2"/>
      <c r="D677" s="2"/>
      <c r="E677" s="5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 x14ac:dyDescent="0.2">
      <c r="A678" s="2"/>
      <c r="B678" s="2"/>
      <c r="C678" s="2"/>
      <c r="D678" s="2"/>
      <c r="E678" s="5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 x14ac:dyDescent="0.2">
      <c r="A679" s="2"/>
      <c r="B679" s="2"/>
      <c r="C679" s="2"/>
      <c r="D679" s="2"/>
      <c r="E679" s="5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 x14ac:dyDescent="0.2">
      <c r="A680" s="2"/>
      <c r="B680" s="2"/>
      <c r="C680" s="2"/>
      <c r="D680" s="2"/>
      <c r="E680" s="5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 x14ac:dyDescent="0.2">
      <c r="A681" s="2"/>
      <c r="B681" s="2"/>
      <c r="C681" s="2"/>
      <c r="D681" s="2"/>
      <c r="E681" s="5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 x14ac:dyDescent="0.2">
      <c r="A682" s="2"/>
      <c r="B682" s="2"/>
      <c r="C682" s="2"/>
      <c r="D682" s="2"/>
      <c r="E682" s="5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 x14ac:dyDescent="0.2">
      <c r="A683" s="2"/>
      <c r="B683" s="2"/>
      <c r="C683" s="2"/>
      <c r="D683" s="2"/>
      <c r="E683" s="5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 x14ac:dyDescent="0.2">
      <c r="A684" s="2"/>
      <c r="B684" s="2"/>
      <c r="C684" s="2"/>
      <c r="D684" s="2"/>
      <c r="E684" s="5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 x14ac:dyDescent="0.2">
      <c r="A685" s="2"/>
      <c r="B685" s="2"/>
      <c r="C685" s="2"/>
      <c r="D685" s="2"/>
      <c r="E685" s="5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 x14ac:dyDescent="0.2">
      <c r="A686" s="2"/>
      <c r="B686" s="2"/>
      <c r="C686" s="2"/>
      <c r="D686" s="2"/>
      <c r="E686" s="5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 x14ac:dyDescent="0.2">
      <c r="A687" s="2"/>
      <c r="B687" s="2"/>
      <c r="C687" s="2"/>
      <c r="D687" s="2"/>
      <c r="E687" s="5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 x14ac:dyDescent="0.2">
      <c r="A688" s="2"/>
      <c r="B688" s="2"/>
      <c r="C688" s="2"/>
      <c r="D688" s="2"/>
      <c r="E688" s="5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 x14ac:dyDescent="0.2">
      <c r="A689" s="2"/>
      <c r="B689" s="2"/>
      <c r="C689" s="2"/>
      <c r="D689" s="2"/>
      <c r="E689" s="5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 x14ac:dyDescent="0.2">
      <c r="A690" s="2"/>
      <c r="B690" s="2"/>
      <c r="C690" s="2"/>
      <c r="D690" s="2"/>
      <c r="E690" s="5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 x14ac:dyDescent="0.2">
      <c r="A691" s="2"/>
      <c r="B691" s="2"/>
      <c r="C691" s="2"/>
      <c r="D691" s="2"/>
      <c r="E691" s="5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 x14ac:dyDescent="0.2">
      <c r="A692" s="2"/>
      <c r="B692" s="2"/>
      <c r="C692" s="2"/>
      <c r="D692" s="2"/>
      <c r="E692" s="5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 x14ac:dyDescent="0.2">
      <c r="A693" s="2"/>
      <c r="B693" s="2"/>
      <c r="C693" s="2"/>
      <c r="D693" s="2"/>
      <c r="E693" s="5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 x14ac:dyDescent="0.2">
      <c r="A694" s="2"/>
      <c r="B694" s="2"/>
      <c r="C694" s="2"/>
      <c r="D694" s="2"/>
      <c r="E694" s="5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 x14ac:dyDescent="0.2">
      <c r="A695" s="2"/>
      <c r="B695" s="2"/>
      <c r="C695" s="2"/>
      <c r="D695" s="2"/>
      <c r="E695" s="5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 x14ac:dyDescent="0.2">
      <c r="A696" s="2"/>
      <c r="B696" s="2"/>
      <c r="C696" s="2"/>
      <c r="D696" s="2"/>
      <c r="E696" s="5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 x14ac:dyDescent="0.2">
      <c r="A697" s="2"/>
      <c r="B697" s="2"/>
      <c r="C697" s="2"/>
      <c r="D697" s="2"/>
      <c r="E697" s="5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 x14ac:dyDescent="0.2">
      <c r="A698" s="2"/>
      <c r="B698" s="2"/>
      <c r="C698" s="2"/>
      <c r="D698" s="2"/>
      <c r="E698" s="5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 x14ac:dyDescent="0.2">
      <c r="A699" s="2"/>
      <c r="B699" s="2"/>
      <c r="C699" s="2"/>
      <c r="D699" s="2"/>
      <c r="E699" s="5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 x14ac:dyDescent="0.2">
      <c r="A700" s="2"/>
      <c r="B700" s="2"/>
      <c r="C700" s="2"/>
      <c r="D700" s="2"/>
      <c r="E700" s="5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 x14ac:dyDescent="0.2">
      <c r="A701" s="2"/>
      <c r="B701" s="2"/>
      <c r="C701" s="2"/>
      <c r="D701" s="2"/>
      <c r="E701" s="5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 x14ac:dyDescent="0.2">
      <c r="A702" s="2"/>
      <c r="B702" s="2"/>
      <c r="C702" s="2"/>
      <c r="D702" s="2"/>
      <c r="E702" s="5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 x14ac:dyDescent="0.2">
      <c r="A703" s="2"/>
      <c r="B703" s="2"/>
      <c r="C703" s="2"/>
      <c r="D703" s="2"/>
      <c r="E703" s="5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 x14ac:dyDescent="0.2">
      <c r="A704" s="2"/>
      <c r="B704" s="2"/>
      <c r="C704" s="2"/>
      <c r="D704" s="2"/>
      <c r="E704" s="5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 x14ac:dyDescent="0.2">
      <c r="A705" s="2"/>
      <c r="B705" s="2"/>
      <c r="C705" s="2"/>
      <c r="D705" s="2"/>
      <c r="E705" s="5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 x14ac:dyDescent="0.2">
      <c r="A706" s="2"/>
      <c r="B706" s="2"/>
      <c r="C706" s="2"/>
      <c r="D706" s="2"/>
      <c r="E706" s="5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 x14ac:dyDescent="0.2">
      <c r="A707" s="2"/>
      <c r="B707" s="2"/>
      <c r="C707" s="2"/>
      <c r="D707" s="2"/>
      <c r="E707" s="5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 x14ac:dyDescent="0.2">
      <c r="A708" s="2"/>
      <c r="B708" s="2"/>
      <c r="C708" s="2"/>
      <c r="D708" s="2"/>
      <c r="E708" s="5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 x14ac:dyDescent="0.2">
      <c r="A709" s="2"/>
      <c r="B709" s="2"/>
      <c r="C709" s="2"/>
      <c r="D709" s="2"/>
      <c r="E709" s="5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 x14ac:dyDescent="0.2">
      <c r="A710" s="2"/>
      <c r="B710" s="2"/>
      <c r="C710" s="2"/>
      <c r="D710" s="2"/>
      <c r="E710" s="5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 x14ac:dyDescent="0.2">
      <c r="A711" s="2"/>
      <c r="B711" s="2"/>
      <c r="C711" s="2"/>
      <c r="D711" s="2"/>
      <c r="E711" s="5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 x14ac:dyDescent="0.2">
      <c r="A712" s="2"/>
      <c r="B712" s="2"/>
      <c r="C712" s="2"/>
      <c r="D712" s="2"/>
      <c r="E712" s="5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 x14ac:dyDescent="0.2">
      <c r="A713" s="2"/>
      <c r="B713" s="2"/>
      <c r="C713" s="2"/>
      <c r="D713" s="2"/>
      <c r="E713" s="5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 x14ac:dyDescent="0.2">
      <c r="A714" s="2"/>
      <c r="B714" s="2"/>
      <c r="C714" s="2"/>
      <c r="D714" s="2"/>
      <c r="E714" s="5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 x14ac:dyDescent="0.2">
      <c r="A715" s="2"/>
      <c r="B715" s="2"/>
      <c r="C715" s="2"/>
      <c r="D715" s="2"/>
      <c r="E715" s="5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 x14ac:dyDescent="0.2">
      <c r="A716" s="2"/>
      <c r="B716" s="2"/>
      <c r="C716" s="2"/>
      <c r="D716" s="2"/>
      <c r="E716" s="5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 x14ac:dyDescent="0.2">
      <c r="A717" s="2"/>
      <c r="B717" s="2"/>
      <c r="C717" s="2"/>
      <c r="D717" s="2"/>
      <c r="E717" s="5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 x14ac:dyDescent="0.2">
      <c r="A718" s="2"/>
      <c r="B718" s="2"/>
      <c r="C718" s="2"/>
      <c r="D718" s="2"/>
      <c r="E718" s="5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 x14ac:dyDescent="0.2">
      <c r="A719" s="2"/>
      <c r="B719" s="2"/>
      <c r="C719" s="2"/>
      <c r="D719" s="2"/>
      <c r="E719" s="5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 x14ac:dyDescent="0.2">
      <c r="A720" s="2"/>
      <c r="B720" s="2"/>
      <c r="C720" s="2"/>
      <c r="D720" s="2"/>
      <c r="E720" s="5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 x14ac:dyDescent="0.2">
      <c r="A721" s="2"/>
      <c r="B721" s="2"/>
      <c r="C721" s="2"/>
      <c r="D721" s="2"/>
      <c r="E721" s="5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 x14ac:dyDescent="0.2">
      <c r="A722" s="2"/>
      <c r="B722" s="2"/>
      <c r="C722" s="2"/>
      <c r="D722" s="2"/>
      <c r="E722" s="5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 x14ac:dyDescent="0.2">
      <c r="A723" s="2"/>
      <c r="B723" s="2"/>
      <c r="C723" s="2"/>
      <c r="D723" s="2"/>
      <c r="E723" s="5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 x14ac:dyDescent="0.2">
      <c r="A724" s="2"/>
      <c r="B724" s="2"/>
      <c r="C724" s="2"/>
      <c r="D724" s="2"/>
      <c r="E724" s="5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 x14ac:dyDescent="0.2">
      <c r="A725" s="2"/>
      <c r="B725" s="2"/>
      <c r="C725" s="2"/>
      <c r="D725" s="2"/>
      <c r="E725" s="5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 x14ac:dyDescent="0.2">
      <c r="A726" s="2"/>
      <c r="B726" s="2"/>
      <c r="C726" s="2"/>
      <c r="D726" s="2"/>
      <c r="E726" s="5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 x14ac:dyDescent="0.2">
      <c r="A727" s="2"/>
      <c r="B727" s="2"/>
      <c r="C727" s="2"/>
      <c r="D727" s="2"/>
      <c r="E727" s="5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 x14ac:dyDescent="0.2">
      <c r="A728" s="2"/>
      <c r="B728" s="2"/>
      <c r="C728" s="2"/>
      <c r="D728" s="2"/>
      <c r="E728" s="5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 x14ac:dyDescent="0.2">
      <c r="A729" s="2"/>
      <c r="B729" s="2"/>
      <c r="C729" s="2"/>
      <c r="D729" s="2"/>
      <c r="E729" s="5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 x14ac:dyDescent="0.2">
      <c r="A730" s="2"/>
      <c r="B730" s="2"/>
      <c r="C730" s="2"/>
      <c r="D730" s="2"/>
      <c r="E730" s="5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 x14ac:dyDescent="0.2">
      <c r="A731" s="2"/>
      <c r="B731" s="2"/>
      <c r="C731" s="2"/>
      <c r="D731" s="2"/>
      <c r="E731" s="5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 x14ac:dyDescent="0.2">
      <c r="A732" s="2"/>
      <c r="B732" s="2"/>
      <c r="C732" s="2"/>
      <c r="D732" s="2"/>
      <c r="E732" s="5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 x14ac:dyDescent="0.2">
      <c r="A733" s="2"/>
      <c r="B733" s="2"/>
      <c r="C733" s="2"/>
      <c r="D733" s="2"/>
      <c r="E733" s="5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 x14ac:dyDescent="0.2">
      <c r="A734" s="2"/>
      <c r="B734" s="2"/>
      <c r="C734" s="2"/>
      <c r="D734" s="2"/>
      <c r="E734" s="5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 x14ac:dyDescent="0.2">
      <c r="A735" s="2"/>
      <c r="B735" s="2"/>
      <c r="C735" s="2"/>
      <c r="D735" s="2"/>
      <c r="E735" s="5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 x14ac:dyDescent="0.2">
      <c r="A736" s="2"/>
      <c r="B736" s="2"/>
      <c r="C736" s="2"/>
      <c r="D736" s="2"/>
      <c r="E736" s="5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 x14ac:dyDescent="0.2">
      <c r="A737" s="2"/>
      <c r="B737" s="2"/>
      <c r="C737" s="2"/>
      <c r="D737" s="2"/>
      <c r="E737" s="5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 x14ac:dyDescent="0.2">
      <c r="A738" s="2"/>
      <c r="B738" s="2"/>
      <c r="C738" s="2"/>
      <c r="D738" s="2"/>
      <c r="E738" s="5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 x14ac:dyDescent="0.2">
      <c r="A739" s="2"/>
      <c r="B739" s="2"/>
      <c r="C739" s="2"/>
      <c r="D739" s="2"/>
      <c r="E739" s="5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 x14ac:dyDescent="0.2">
      <c r="A740" s="2"/>
      <c r="B740" s="2"/>
      <c r="C740" s="2"/>
      <c r="D740" s="2"/>
      <c r="E740" s="5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 x14ac:dyDescent="0.2">
      <c r="A741" s="2"/>
      <c r="B741" s="2"/>
      <c r="C741" s="2"/>
      <c r="D741" s="2"/>
      <c r="E741" s="5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 x14ac:dyDescent="0.2">
      <c r="A742" s="2"/>
      <c r="B742" s="2"/>
      <c r="C742" s="2"/>
      <c r="D742" s="2"/>
      <c r="E742" s="5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 x14ac:dyDescent="0.2">
      <c r="A743" s="2"/>
      <c r="B743" s="2"/>
      <c r="C743" s="2"/>
      <c r="D743" s="2"/>
      <c r="E743" s="5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 x14ac:dyDescent="0.2">
      <c r="A744" s="2"/>
      <c r="B744" s="2"/>
      <c r="C744" s="2"/>
      <c r="D744" s="2"/>
      <c r="E744" s="5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 x14ac:dyDescent="0.2">
      <c r="A745" s="2"/>
      <c r="B745" s="2"/>
      <c r="C745" s="2"/>
      <c r="D745" s="2"/>
      <c r="E745" s="5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 x14ac:dyDescent="0.2">
      <c r="A746" s="2"/>
      <c r="B746" s="2"/>
      <c r="C746" s="2"/>
      <c r="D746" s="2"/>
      <c r="E746" s="5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 x14ac:dyDescent="0.2">
      <c r="A747" s="2"/>
      <c r="B747" s="2"/>
      <c r="C747" s="2"/>
      <c r="D747" s="2"/>
      <c r="E747" s="5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 x14ac:dyDescent="0.2">
      <c r="A748" s="2"/>
      <c r="B748" s="2"/>
      <c r="C748" s="2"/>
      <c r="D748" s="2"/>
      <c r="E748" s="5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 x14ac:dyDescent="0.2">
      <c r="A749" s="2"/>
      <c r="B749" s="2"/>
      <c r="C749" s="2"/>
      <c r="D749" s="2"/>
      <c r="E749" s="5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 x14ac:dyDescent="0.2">
      <c r="A750" s="2"/>
      <c r="B750" s="2"/>
      <c r="C750" s="2"/>
      <c r="D750" s="2"/>
      <c r="E750" s="5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 x14ac:dyDescent="0.2">
      <c r="A751" s="2"/>
      <c r="B751" s="2"/>
      <c r="C751" s="2"/>
      <c r="D751" s="2"/>
      <c r="E751" s="5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 x14ac:dyDescent="0.2">
      <c r="A752" s="2"/>
      <c r="B752" s="2"/>
      <c r="C752" s="2"/>
      <c r="D752" s="2"/>
      <c r="E752" s="5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 x14ac:dyDescent="0.2">
      <c r="A753" s="2"/>
      <c r="B753" s="2"/>
      <c r="C753" s="2"/>
      <c r="D753" s="2"/>
      <c r="E753" s="5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 x14ac:dyDescent="0.2">
      <c r="A754" s="2"/>
      <c r="B754" s="2"/>
      <c r="C754" s="2"/>
      <c r="D754" s="2"/>
      <c r="E754" s="5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 x14ac:dyDescent="0.2">
      <c r="A755" s="2"/>
      <c r="B755" s="2"/>
      <c r="C755" s="2"/>
      <c r="D755" s="2"/>
      <c r="E755" s="5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 x14ac:dyDescent="0.2">
      <c r="A756" s="2"/>
      <c r="B756" s="2"/>
      <c r="C756" s="2"/>
      <c r="D756" s="2"/>
      <c r="E756" s="5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 x14ac:dyDescent="0.2">
      <c r="A757" s="2"/>
      <c r="B757" s="2"/>
      <c r="C757" s="2"/>
      <c r="D757" s="2"/>
      <c r="E757" s="5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 x14ac:dyDescent="0.2">
      <c r="A758" s="2"/>
      <c r="B758" s="2"/>
      <c r="C758" s="2"/>
      <c r="D758" s="2"/>
      <c r="E758" s="5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 x14ac:dyDescent="0.2">
      <c r="A759" s="2"/>
      <c r="B759" s="2"/>
      <c r="C759" s="2"/>
      <c r="D759" s="2"/>
      <c r="E759" s="5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 x14ac:dyDescent="0.2">
      <c r="A760" s="2"/>
      <c r="B760" s="2"/>
      <c r="C760" s="2"/>
      <c r="D760" s="2"/>
      <c r="E760" s="5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 x14ac:dyDescent="0.2">
      <c r="A761" s="2"/>
      <c r="B761" s="2"/>
      <c r="C761" s="2"/>
      <c r="D761" s="2"/>
      <c r="E761" s="5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 x14ac:dyDescent="0.2">
      <c r="A762" s="2"/>
      <c r="B762" s="2"/>
      <c r="C762" s="2"/>
      <c r="D762" s="2"/>
      <c r="E762" s="5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 x14ac:dyDescent="0.2">
      <c r="A763" s="2"/>
      <c r="B763" s="2"/>
      <c r="C763" s="2"/>
      <c r="D763" s="2"/>
      <c r="E763" s="5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 x14ac:dyDescent="0.2">
      <c r="A764" s="2"/>
      <c r="B764" s="2"/>
      <c r="C764" s="2"/>
      <c r="D764" s="2"/>
      <c r="E764" s="5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 x14ac:dyDescent="0.2">
      <c r="A765" s="2"/>
      <c r="B765" s="2"/>
      <c r="C765" s="2"/>
      <c r="D765" s="2"/>
      <c r="E765" s="5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 x14ac:dyDescent="0.2">
      <c r="A766" s="2"/>
      <c r="B766" s="2"/>
      <c r="C766" s="2"/>
      <c r="D766" s="2"/>
      <c r="E766" s="5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 x14ac:dyDescent="0.2">
      <c r="A767" s="2"/>
      <c r="B767" s="2"/>
      <c r="C767" s="2"/>
      <c r="D767" s="2"/>
      <c r="E767" s="5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 x14ac:dyDescent="0.2">
      <c r="A768" s="2"/>
      <c r="B768" s="2"/>
      <c r="C768" s="2"/>
      <c r="D768" s="2"/>
      <c r="E768" s="5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 x14ac:dyDescent="0.2">
      <c r="A769" s="2"/>
      <c r="B769" s="2"/>
      <c r="C769" s="2"/>
      <c r="D769" s="2"/>
      <c r="E769" s="5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 x14ac:dyDescent="0.2">
      <c r="A770" s="2"/>
      <c r="B770" s="2"/>
      <c r="C770" s="2"/>
      <c r="D770" s="2"/>
      <c r="E770" s="5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 x14ac:dyDescent="0.2">
      <c r="A771" s="2"/>
      <c r="B771" s="2"/>
      <c r="C771" s="2"/>
      <c r="D771" s="2"/>
      <c r="E771" s="5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 x14ac:dyDescent="0.2">
      <c r="A772" s="2"/>
      <c r="B772" s="2"/>
      <c r="C772" s="2"/>
      <c r="D772" s="2"/>
      <c r="E772" s="5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 x14ac:dyDescent="0.2">
      <c r="A773" s="2"/>
      <c r="B773" s="2"/>
      <c r="C773" s="2"/>
      <c r="D773" s="2"/>
      <c r="E773" s="5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 x14ac:dyDescent="0.2">
      <c r="A774" s="2"/>
      <c r="B774" s="2"/>
      <c r="C774" s="2"/>
      <c r="D774" s="2"/>
      <c r="E774" s="5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 x14ac:dyDescent="0.2">
      <c r="A775" s="2"/>
      <c r="B775" s="2"/>
      <c r="C775" s="2"/>
      <c r="D775" s="2"/>
      <c r="E775" s="5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 x14ac:dyDescent="0.2">
      <c r="A776" s="2"/>
      <c r="B776" s="2"/>
      <c r="C776" s="2"/>
      <c r="D776" s="2"/>
      <c r="E776" s="5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 x14ac:dyDescent="0.2">
      <c r="A777" s="2"/>
      <c r="B777" s="2"/>
      <c r="C777" s="2"/>
      <c r="D777" s="2"/>
      <c r="E777" s="5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 x14ac:dyDescent="0.2">
      <c r="A778" s="2"/>
      <c r="B778" s="2"/>
      <c r="C778" s="2"/>
      <c r="D778" s="2"/>
      <c r="E778" s="5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 x14ac:dyDescent="0.2">
      <c r="A779" s="2"/>
      <c r="B779" s="2"/>
      <c r="C779" s="2"/>
      <c r="D779" s="2"/>
      <c r="E779" s="5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 x14ac:dyDescent="0.2">
      <c r="A780" s="2"/>
      <c r="B780" s="2"/>
      <c r="C780" s="2"/>
      <c r="D780" s="2"/>
      <c r="E780" s="5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 x14ac:dyDescent="0.2">
      <c r="A781" s="2"/>
      <c r="B781" s="2"/>
      <c r="C781" s="2"/>
      <c r="D781" s="2"/>
      <c r="E781" s="5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 x14ac:dyDescent="0.2">
      <c r="A782" s="2"/>
      <c r="B782" s="2"/>
      <c r="C782" s="2"/>
      <c r="D782" s="2"/>
      <c r="E782" s="5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 x14ac:dyDescent="0.2">
      <c r="A783" s="2"/>
      <c r="B783" s="2"/>
      <c r="C783" s="2"/>
      <c r="D783" s="2"/>
      <c r="E783" s="5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 x14ac:dyDescent="0.2">
      <c r="A784" s="2"/>
      <c r="B784" s="2"/>
      <c r="C784" s="2"/>
      <c r="D784" s="2"/>
      <c r="E784" s="5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 x14ac:dyDescent="0.2">
      <c r="A785" s="2"/>
      <c r="B785" s="2"/>
      <c r="C785" s="2"/>
      <c r="D785" s="2"/>
      <c r="E785" s="5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 x14ac:dyDescent="0.2">
      <c r="A786" s="2"/>
      <c r="B786" s="2"/>
      <c r="C786" s="2"/>
      <c r="D786" s="2"/>
      <c r="E786" s="5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 x14ac:dyDescent="0.2">
      <c r="A787" s="2"/>
      <c r="B787" s="2"/>
      <c r="C787" s="2"/>
      <c r="D787" s="2"/>
      <c r="E787" s="5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 x14ac:dyDescent="0.2">
      <c r="A788" s="2"/>
      <c r="B788" s="2"/>
      <c r="C788" s="2"/>
      <c r="D788" s="2"/>
      <c r="E788" s="5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 x14ac:dyDescent="0.2">
      <c r="A789" s="2"/>
      <c r="B789" s="2"/>
      <c r="C789" s="2"/>
      <c r="D789" s="2"/>
      <c r="E789" s="5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 x14ac:dyDescent="0.2">
      <c r="A790" s="2"/>
      <c r="B790" s="2"/>
      <c r="C790" s="2"/>
      <c r="D790" s="2"/>
      <c r="E790" s="5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 x14ac:dyDescent="0.2">
      <c r="A791" s="2"/>
      <c r="B791" s="2"/>
      <c r="C791" s="2"/>
      <c r="D791" s="2"/>
      <c r="E791" s="5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 x14ac:dyDescent="0.2">
      <c r="A792" s="2"/>
      <c r="B792" s="2"/>
      <c r="C792" s="2"/>
      <c r="D792" s="2"/>
      <c r="E792" s="5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 x14ac:dyDescent="0.2">
      <c r="A793" s="2"/>
      <c r="B793" s="2"/>
      <c r="C793" s="2"/>
      <c r="D793" s="2"/>
      <c r="E793" s="5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 x14ac:dyDescent="0.2">
      <c r="A794" s="2"/>
      <c r="B794" s="2"/>
      <c r="C794" s="2"/>
      <c r="D794" s="2"/>
      <c r="E794" s="5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 x14ac:dyDescent="0.2">
      <c r="A795" s="2"/>
      <c r="B795" s="2"/>
      <c r="C795" s="2"/>
      <c r="D795" s="2"/>
      <c r="E795" s="5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 x14ac:dyDescent="0.2">
      <c r="A796" s="2"/>
      <c r="B796" s="2"/>
      <c r="C796" s="2"/>
      <c r="D796" s="2"/>
      <c r="E796" s="5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 x14ac:dyDescent="0.2">
      <c r="A797" s="2"/>
      <c r="B797" s="2"/>
      <c r="C797" s="2"/>
      <c r="D797" s="2"/>
      <c r="E797" s="5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 x14ac:dyDescent="0.2">
      <c r="A798" s="2"/>
      <c r="B798" s="2"/>
      <c r="C798" s="2"/>
      <c r="D798" s="2"/>
      <c r="E798" s="5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 x14ac:dyDescent="0.2">
      <c r="A799" s="2"/>
      <c r="B799" s="2"/>
      <c r="C799" s="2"/>
      <c r="D799" s="2"/>
      <c r="E799" s="5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 x14ac:dyDescent="0.2">
      <c r="A800" s="2"/>
      <c r="B800" s="2"/>
      <c r="C800" s="2"/>
      <c r="D800" s="2"/>
      <c r="E800" s="5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 x14ac:dyDescent="0.2">
      <c r="A801" s="2"/>
      <c r="B801" s="2"/>
      <c r="C801" s="2"/>
      <c r="D801" s="2"/>
      <c r="E801" s="5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 x14ac:dyDescent="0.2">
      <c r="A802" s="2"/>
      <c r="B802" s="2"/>
      <c r="C802" s="2"/>
      <c r="D802" s="2"/>
      <c r="E802" s="5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 x14ac:dyDescent="0.2">
      <c r="A803" s="2"/>
      <c r="B803" s="2"/>
      <c r="C803" s="2"/>
      <c r="D803" s="2"/>
      <c r="E803" s="5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 x14ac:dyDescent="0.2">
      <c r="A804" s="2"/>
      <c r="B804" s="2"/>
      <c r="C804" s="2"/>
      <c r="D804" s="2"/>
      <c r="E804" s="5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 x14ac:dyDescent="0.2">
      <c r="A805" s="2"/>
      <c r="B805" s="2"/>
      <c r="C805" s="2"/>
      <c r="D805" s="2"/>
      <c r="E805" s="5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 x14ac:dyDescent="0.2">
      <c r="A806" s="2"/>
      <c r="B806" s="2"/>
      <c r="C806" s="2"/>
      <c r="D806" s="2"/>
      <c r="E806" s="5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 x14ac:dyDescent="0.2">
      <c r="A807" s="2"/>
      <c r="B807" s="2"/>
      <c r="C807" s="2"/>
      <c r="D807" s="2"/>
      <c r="E807" s="5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 x14ac:dyDescent="0.2">
      <c r="A808" s="2"/>
      <c r="B808" s="2"/>
      <c r="C808" s="2"/>
      <c r="D808" s="2"/>
      <c r="E808" s="5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 x14ac:dyDescent="0.2">
      <c r="A809" s="2"/>
      <c r="B809" s="2"/>
      <c r="C809" s="2"/>
      <c r="D809" s="2"/>
      <c r="E809" s="5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 x14ac:dyDescent="0.2">
      <c r="A810" s="2"/>
      <c r="B810" s="2"/>
      <c r="C810" s="2"/>
      <c r="D810" s="2"/>
      <c r="E810" s="5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 x14ac:dyDescent="0.2">
      <c r="A811" s="2"/>
      <c r="B811" s="2"/>
      <c r="C811" s="2"/>
      <c r="D811" s="2"/>
      <c r="E811" s="5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 x14ac:dyDescent="0.2">
      <c r="A812" s="2"/>
      <c r="B812" s="2"/>
      <c r="C812" s="2"/>
      <c r="D812" s="2"/>
      <c r="E812" s="5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 x14ac:dyDescent="0.2">
      <c r="A813" s="2"/>
      <c r="B813" s="2"/>
      <c r="C813" s="2"/>
      <c r="D813" s="2"/>
      <c r="E813" s="5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 x14ac:dyDescent="0.2">
      <c r="A814" s="2"/>
      <c r="B814" s="2"/>
      <c r="C814" s="2"/>
      <c r="D814" s="2"/>
      <c r="E814" s="5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 x14ac:dyDescent="0.2">
      <c r="A815" s="2"/>
      <c r="B815" s="2"/>
      <c r="C815" s="2"/>
      <c r="D815" s="2"/>
      <c r="E815" s="5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 x14ac:dyDescent="0.2">
      <c r="A816" s="2"/>
      <c r="B816" s="2"/>
      <c r="C816" s="2"/>
      <c r="D816" s="2"/>
      <c r="E816" s="5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 x14ac:dyDescent="0.2">
      <c r="A817" s="2"/>
      <c r="B817" s="2"/>
      <c r="C817" s="2"/>
      <c r="D817" s="2"/>
      <c r="E817" s="5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 x14ac:dyDescent="0.2">
      <c r="A818" s="2"/>
      <c r="B818" s="2"/>
      <c r="C818" s="2"/>
      <c r="D818" s="2"/>
      <c r="E818" s="5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 x14ac:dyDescent="0.2">
      <c r="A819" s="2"/>
      <c r="B819" s="2"/>
      <c r="C819" s="2"/>
      <c r="D819" s="2"/>
      <c r="E819" s="5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 x14ac:dyDescent="0.2">
      <c r="A820" s="2"/>
      <c r="B820" s="2"/>
      <c r="C820" s="2"/>
      <c r="D820" s="2"/>
      <c r="E820" s="5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 x14ac:dyDescent="0.2">
      <c r="A821" s="2"/>
      <c r="B821" s="2"/>
      <c r="C821" s="2"/>
      <c r="D821" s="2"/>
      <c r="E821" s="5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 x14ac:dyDescent="0.2">
      <c r="A822" s="2"/>
      <c r="B822" s="2"/>
      <c r="C822" s="2"/>
      <c r="D822" s="2"/>
      <c r="E822" s="5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 x14ac:dyDescent="0.2">
      <c r="A823" s="2"/>
      <c r="B823" s="2"/>
      <c r="C823" s="2"/>
      <c r="D823" s="2"/>
      <c r="E823" s="5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 x14ac:dyDescent="0.2">
      <c r="A824" s="2"/>
      <c r="B824" s="2"/>
      <c r="C824" s="2"/>
      <c r="D824" s="2"/>
      <c r="E824" s="5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 x14ac:dyDescent="0.2">
      <c r="A825" s="2"/>
      <c r="B825" s="2"/>
      <c r="C825" s="2"/>
      <c r="D825" s="2"/>
      <c r="E825" s="5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 x14ac:dyDescent="0.2">
      <c r="A826" s="2"/>
      <c r="B826" s="2"/>
      <c r="C826" s="2"/>
      <c r="D826" s="2"/>
      <c r="E826" s="5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 x14ac:dyDescent="0.2">
      <c r="A827" s="2"/>
      <c r="B827" s="2"/>
      <c r="C827" s="2"/>
      <c r="D827" s="2"/>
      <c r="E827" s="5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 x14ac:dyDescent="0.2">
      <c r="A828" s="2"/>
      <c r="B828" s="2"/>
      <c r="C828" s="2"/>
      <c r="D828" s="2"/>
      <c r="E828" s="5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 x14ac:dyDescent="0.2">
      <c r="A829" s="2"/>
      <c r="B829" s="2"/>
      <c r="C829" s="2"/>
      <c r="D829" s="2"/>
      <c r="E829" s="5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 x14ac:dyDescent="0.2">
      <c r="A830" s="2"/>
      <c r="B830" s="2"/>
      <c r="C830" s="2"/>
      <c r="D830" s="2"/>
      <c r="E830" s="5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 x14ac:dyDescent="0.2">
      <c r="A831" s="2"/>
      <c r="B831" s="2"/>
      <c r="C831" s="2"/>
      <c r="D831" s="2"/>
      <c r="E831" s="5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 x14ac:dyDescent="0.2">
      <c r="A832" s="2"/>
      <c r="B832" s="2"/>
      <c r="C832" s="2"/>
      <c r="D832" s="2"/>
      <c r="E832" s="5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 x14ac:dyDescent="0.2">
      <c r="A833" s="2"/>
      <c r="B833" s="2"/>
      <c r="C833" s="2"/>
      <c r="D833" s="2"/>
      <c r="E833" s="5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 x14ac:dyDescent="0.2">
      <c r="A834" s="2"/>
      <c r="B834" s="2"/>
      <c r="C834" s="2"/>
      <c r="D834" s="2"/>
      <c r="E834" s="5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 x14ac:dyDescent="0.2">
      <c r="A835" s="2"/>
      <c r="B835" s="2"/>
      <c r="C835" s="2"/>
      <c r="D835" s="2"/>
      <c r="E835" s="5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 x14ac:dyDescent="0.2">
      <c r="A836" s="2"/>
      <c r="B836" s="2"/>
      <c r="C836" s="2"/>
      <c r="D836" s="2"/>
      <c r="E836" s="5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 x14ac:dyDescent="0.2">
      <c r="A837" s="2"/>
      <c r="B837" s="2"/>
      <c r="C837" s="2"/>
      <c r="D837" s="2"/>
      <c r="E837" s="5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 x14ac:dyDescent="0.2">
      <c r="A838" s="2"/>
      <c r="B838" s="2"/>
      <c r="C838" s="2"/>
      <c r="D838" s="2"/>
      <c r="E838" s="5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 x14ac:dyDescent="0.2">
      <c r="A839" s="2"/>
      <c r="B839" s="2"/>
      <c r="C839" s="2"/>
      <c r="D839" s="2"/>
      <c r="E839" s="5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 x14ac:dyDescent="0.2">
      <c r="A840" s="2"/>
      <c r="B840" s="2"/>
      <c r="C840" s="2"/>
      <c r="D840" s="2"/>
      <c r="E840" s="5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 x14ac:dyDescent="0.2">
      <c r="A841" s="2"/>
      <c r="B841" s="2"/>
      <c r="C841" s="2"/>
      <c r="D841" s="2"/>
      <c r="E841" s="5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 x14ac:dyDescent="0.2">
      <c r="A842" s="2"/>
      <c r="B842" s="2"/>
      <c r="C842" s="2"/>
      <c r="D842" s="2"/>
      <c r="E842" s="5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 x14ac:dyDescent="0.2">
      <c r="A843" s="2"/>
      <c r="B843" s="2"/>
      <c r="C843" s="2"/>
      <c r="D843" s="2"/>
      <c r="E843" s="5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 x14ac:dyDescent="0.2">
      <c r="A844" s="2"/>
      <c r="B844" s="2"/>
      <c r="C844" s="2"/>
      <c r="D844" s="2"/>
      <c r="E844" s="5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 x14ac:dyDescent="0.2">
      <c r="A845" s="2"/>
      <c r="B845" s="2"/>
      <c r="C845" s="2"/>
      <c r="D845" s="2"/>
      <c r="E845" s="5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 x14ac:dyDescent="0.2">
      <c r="A846" s="2"/>
      <c r="B846" s="2"/>
      <c r="C846" s="2"/>
      <c r="D846" s="2"/>
      <c r="E846" s="5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 x14ac:dyDescent="0.2">
      <c r="A847" s="2"/>
      <c r="B847" s="2"/>
      <c r="C847" s="2"/>
      <c r="D847" s="2"/>
      <c r="E847" s="5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 x14ac:dyDescent="0.2">
      <c r="A848" s="2"/>
      <c r="B848" s="2"/>
      <c r="C848" s="2"/>
      <c r="D848" s="2"/>
      <c r="E848" s="5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 x14ac:dyDescent="0.2">
      <c r="A849" s="2"/>
      <c r="B849" s="2"/>
      <c r="C849" s="2"/>
      <c r="D849" s="2"/>
      <c r="E849" s="5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 x14ac:dyDescent="0.2">
      <c r="A850" s="2"/>
      <c r="B850" s="2"/>
      <c r="C850" s="2"/>
      <c r="D850" s="2"/>
      <c r="E850" s="5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 x14ac:dyDescent="0.2">
      <c r="A851" s="2"/>
      <c r="B851" s="2"/>
      <c r="C851" s="2"/>
      <c r="D851" s="2"/>
      <c r="E851" s="5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 x14ac:dyDescent="0.2">
      <c r="A852" s="2"/>
      <c r="B852" s="2"/>
      <c r="C852" s="2"/>
      <c r="D852" s="2"/>
      <c r="E852" s="5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 x14ac:dyDescent="0.2">
      <c r="A853" s="2"/>
      <c r="B853" s="2"/>
      <c r="C853" s="2"/>
      <c r="D853" s="2"/>
      <c r="E853" s="5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 x14ac:dyDescent="0.2">
      <c r="A854" s="2"/>
      <c r="B854" s="2"/>
      <c r="C854" s="2"/>
      <c r="D854" s="2"/>
      <c r="E854" s="5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 x14ac:dyDescent="0.2">
      <c r="A855" s="2"/>
      <c r="B855" s="2"/>
      <c r="C855" s="2"/>
      <c r="D855" s="2"/>
      <c r="E855" s="5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 x14ac:dyDescent="0.2">
      <c r="A856" s="2"/>
      <c r="B856" s="2"/>
      <c r="C856" s="2"/>
      <c r="D856" s="2"/>
      <c r="E856" s="5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 x14ac:dyDescent="0.2">
      <c r="A857" s="2"/>
      <c r="B857" s="2"/>
      <c r="C857" s="2"/>
      <c r="D857" s="2"/>
      <c r="E857" s="5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 x14ac:dyDescent="0.2">
      <c r="A858" s="2"/>
      <c r="B858" s="2"/>
      <c r="C858" s="2"/>
      <c r="D858" s="2"/>
      <c r="E858" s="5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 x14ac:dyDescent="0.2">
      <c r="A859" s="2"/>
      <c r="B859" s="2"/>
      <c r="C859" s="2"/>
      <c r="D859" s="2"/>
      <c r="E859" s="5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 x14ac:dyDescent="0.2">
      <c r="A860" s="2"/>
      <c r="B860" s="2"/>
      <c r="C860" s="2"/>
      <c r="D860" s="2"/>
      <c r="E860" s="5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 x14ac:dyDescent="0.2">
      <c r="A861" s="2"/>
      <c r="B861" s="2"/>
      <c r="C861" s="2"/>
      <c r="D861" s="2"/>
      <c r="E861" s="5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 x14ac:dyDescent="0.2">
      <c r="A862" s="2"/>
      <c r="B862" s="2"/>
      <c r="C862" s="2"/>
      <c r="D862" s="2"/>
      <c r="E862" s="5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 x14ac:dyDescent="0.2">
      <c r="A863" s="2"/>
      <c r="B863" s="2"/>
      <c r="C863" s="2"/>
      <c r="D863" s="2"/>
      <c r="E863" s="5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 x14ac:dyDescent="0.2">
      <c r="A864" s="2"/>
      <c r="B864" s="2"/>
      <c r="C864" s="2"/>
      <c r="D864" s="2"/>
      <c r="E864" s="5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 x14ac:dyDescent="0.2">
      <c r="A865" s="2"/>
      <c r="B865" s="2"/>
      <c r="C865" s="2"/>
      <c r="D865" s="2"/>
      <c r="E865" s="5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 x14ac:dyDescent="0.2">
      <c r="A866" s="2"/>
      <c r="B866" s="2"/>
      <c r="C866" s="2"/>
      <c r="D866" s="2"/>
      <c r="E866" s="5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 x14ac:dyDescent="0.2">
      <c r="A867" s="2"/>
      <c r="B867" s="2"/>
      <c r="C867" s="2"/>
      <c r="D867" s="2"/>
      <c r="E867" s="5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 x14ac:dyDescent="0.2">
      <c r="A868" s="2"/>
      <c r="B868" s="2"/>
      <c r="C868" s="2"/>
      <c r="D868" s="2"/>
      <c r="E868" s="5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 x14ac:dyDescent="0.2">
      <c r="A869" s="2"/>
      <c r="B869" s="2"/>
      <c r="C869" s="2"/>
      <c r="D869" s="2"/>
      <c r="E869" s="5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 x14ac:dyDescent="0.2">
      <c r="A870" s="2"/>
      <c r="B870" s="2"/>
      <c r="C870" s="2"/>
      <c r="D870" s="2"/>
      <c r="E870" s="5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 x14ac:dyDescent="0.2">
      <c r="A871" s="2"/>
      <c r="B871" s="2"/>
      <c r="C871" s="2"/>
      <c r="D871" s="2"/>
      <c r="E871" s="5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 x14ac:dyDescent="0.2">
      <c r="A872" s="2"/>
      <c r="B872" s="2"/>
      <c r="C872" s="2"/>
      <c r="D872" s="2"/>
      <c r="E872" s="5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 x14ac:dyDescent="0.2">
      <c r="A873" s="2"/>
      <c r="B873" s="2"/>
      <c r="C873" s="2"/>
      <c r="D873" s="2"/>
      <c r="E873" s="5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 x14ac:dyDescent="0.2">
      <c r="A874" s="2"/>
      <c r="B874" s="2"/>
      <c r="C874" s="2"/>
      <c r="D874" s="2"/>
      <c r="E874" s="5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 x14ac:dyDescent="0.2">
      <c r="A875" s="2"/>
      <c r="B875" s="2"/>
      <c r="C875" s="2"/>
      <c r="D875" s="2"/>
      <c r="E875" s="5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 x14ac:dyDescent="0.2">
      <c r="A876" s="2"/>
      <c r="B876" s="2"/>
      <c r="C876" s="2"/>
      <c r="D876" s="2"/>
      <c r="E876" s="5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 x14ac:dyDescent="0.2">
      <c r="A877" s="2"/>
      <c r="B877" s="2"/>
      <c r="C877" s="2"/>
      <c r="D877" s="2"/>
      <c r="E877" s="5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 x14ac:dyDescent="0.2">
      <c r="A878" s="2"/>
      <c r="B878" s="2"/>
      <c r="C878" s="2"/>
      <c r="D878" s="2"/>
      <c r="E878" s="5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 x14ac:dyDescent="0.2">
      <c r="A879" s="2"/>
      <c r="B879" s="2"/>
      <c r="C879" s="2"/>
      <c r="D879" s="2"/>
      <c r="E879" s="5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 x14ac:dyDescent="0.2">
      <c r="A880" s="2"/>
      <c r="B880" s="2"/>
      <c r="C880" s="2"/>
      <c r="D880" s="2"/>
      <c r="E880" s="5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 x14ac:dyDescent="0.2">
      <c r="A881" s="2"/>
      <c r="B881" s="2"/>
      <c r="C881" s="2"/>
      <c r="D881" s="2"/>
      <c r="E881" s="5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 x14ac:dyDescent="0.2">
      <c r="A882" s="2"/>
      <c r="B882" s="2"/>
      <c r="C882" s="2"/>
      <c r="D882" s="2"/>
      <c r="E882" s="5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 x14ac:dyDescent="0.2">
      <c r="A883" s="2"/>
      <c r="B883" s="2"/>
      <c r="C883" s="2"/>
      <c r="D883" s="2"/>
      <c r="E883" s="5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 x14ac:dyDescent="0.2">
      <c r="A884" s="2"/>
      <c r="B884" s="2"/>
      <c r="C884" s="2"/>
      <c r="D884" s="2"/>
      <c r="E884" s="5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 x14ac:dyDescent="0.2">
      <c r="A885" s="2"/>
      <c r="B885" s="2"/>
      <c r="C885" s="2"/>
      <c r="D885" s="2"/>
      <c r="E885" s="5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 x14ac:dyDescent="0.2">
      <c r="A886" s="2"/>
      <c r="B886" s="2"/>
      <c r="C886" s="2"/>
      <c r="D886" s="2"/>
      <c r="E886" s="5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 x14ac:dyDescent="0.2">
      <c r="A887" s="2"/>
      <c r="B887" s="2"/>
      <c r="C887" s="2"/>
      <c r="D887" s="2"/>
      <c r="E887" s="5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 x14ac:dyDescent="0.2">
      <c r="A888" s="2"/>
      <c r="B888" s="2"/>
      <c r="C888" s="2"/>
      <c r="D888" s="2"/>
      <c r="E888" s="5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 x14ac:dyDescent="0.2">
      <c r="A889" s="2"/>
      <c r="B889" s="2"/>
      <c r="C889" s="2"/>
      <c r="D889" s="2"/>
      <c r="E889" s="5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 x14ac:dyDescent="0.2">
      <c r="A890" s="2"/>
      <c r="B890" s="2"/>
      <c r="C890" s="2"/>
      <c r="D890" s="2"/>
      <c r="E890" s="5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 x14ac:dyDescent="0.2">
      <c r="A891" s="2"/>
      <c r="B891" s="2"/>
      <c r="C891" s="2"/>
      <c r="D891" s="2"/>
      <c r="E891" s="5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 x14ac:dyDescent="0.2">
      <c r="A892" s="2"/>
      <c r="B892" s="2"/>
      <c r="C892" s="2"/>
      <c r="D892" s="2"/>
      <c r="E892" s="5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 x14ac:dyDescent="0.2">
      <c r="A893" s="2"/>
      <c r="B893" s="2"/>
      <c r="C893" s="2"/>
      <c r="D893" s="2"/>
      <c r="E893" s="5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 x14ac:dyDescent="0.2">
      <c r="A894" s="2"/>
      <c r="B894" s="2"/>
      <c r="C894" s="2"/>
      <c r="D894" s="2"/>
      <c r="E894" s="5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 x14ac:dyDescent="0.2">
      <c r="A895" s="2"/>
      <c r="B895" s="2"/>
      <c r="C895" s="2"/>
      <c r="D895" s="2"/>
      <c r="E895" s="5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 x14ac:dyDescent="0.2">
      <c r="A896" s="2"/>
      <c r="B896" s="2"/>
      <c r="C896" s="2"/>
      <c r="D896" s="2"/>
      <c r="E896" s="5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 x14ac:dyDescent="0.2">
      <c r="A897" s="2"/>
      <c r="B897" s="2"/>
      <c r="C897" s="2"/>
      <c r="D897" s="2"/>
      <c r="E897" s="5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 x14ac:dyDescent="0.2">
      <c r="A898" s="2"/>
      <c r="B898" s="2"/>
      <c r="C898" s="2"/>
      <c r="D898" s="2"/>
      <c r="E898" s="5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 x14ac:dyDescent="0.2">
      <c r="A899" s="2"/>
      <c r="B899" s="2"/>
      <c r="C899" s="2"/>
      <c r="D899" s="2"/>
      <c r="E899" s="5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 x14ac:dyDescent="0.2">
      <c r="A900" s="2"/>
      <c r="B900" s="2"/>
      <c r="C900" s="2"/>
      <c r="D900" s="2"/>
      <c r="E900" s="5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 x14ac:dyDescent="0.2">
      <c r="A901" s="2"/>
      <c r="B901" s="2"/>
      <c r="C901" s="2"/>
      <c r="D901" s="2"/>
      <c r="E901" s="5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 x14ac:dyDescent="0.2">
      <c r="A902" s="2"/>
      <c r="B902" s="2"/>
      <c r="C902" s="2"/>
      <c r="D902" s="2"/>
      <c r="E902" s="5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 x14ac:dyDescent="0.2">
      <c r="A903" s="2"/>
      <c r="B903" s="2"/>
      <c r="C903" s="2"/>
      <c r="D903" s="2"/>
      <c r="E903" s="5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 x14ac:dyDescent="0.2">
      <c r="A904" s="2"/>
      <c r="B904" s="2"/>
      <c r="C904" s="2"/>
      <c r="D904" s="2"/>
      <c r="E904" s="5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 x14ac:dyDescent="0.2">
      <c r="A905" s="2"/>
      <c r="B905" s="2"/>
      <c r="C905" s="2"/>
      <c r="D905" s="2"/>
      <c r="E905" s="5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 x14ac:dyDescent="0.2">
      <c r="A906" s="2"/>
      <c r="B906" s="2"/>
      <c r="C906" s="2"/>
      <c r="D906" s="2"/>
      <c r="E906" s="5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 x14ac:dyDescent="0.2">
      <c r="A907" s="2"/>
      <c r="B907" s="2"/>
      <c r="C907" s="2"/>
      <c r="D907" s="2"/>
      <c r="E907" s="5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 x14ac:dyDescent="0.2">
      <c r="A908" s="2"/>
      <c r="B908" s="2"/>
      <c r="C908" s="2"/>
      <c r="D908" s="2"/>
      <c r="E908" s="5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 x14ac:dyDescent="0.2">
      <c r="A909" s="2"/>
      <c r="B909" s="2"/>
      <c r="C909" s="2"/>
      <c r="D909" s="2"/>
      <c r="E909" s="5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 x14ac:dyDescent="0.2">
      <c r="A910" s="2"/>
      <c r="B910" s="2"/>
      <c r="C910" s="2"/>
      <c r="D910" s="2"/>
      <c r="E910" s="5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 x14ac:dyDescent="0.2">
      <c r="A911" s="2"/>
      <c r="B911" s="2"/>
      <c r="C911" s="2"/>
      <c r="D911" s="2"/>
      <c r="E911" s="5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 x14ac:dyDescent="0.2">
      <c r="A912" s="2"/>
      <c r="B912" s="2"/>
      <c r="C912" s="2"/>
      <c r="D912" s="2"/>
      <c r="E912" s="5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 x14ac:dyDescent="0.2">
      <c r="A913" s="2"/>
      <c r="B913" s="2"/>
      <c r="C913" s="2"/>
      <c r="D913" s="2"/>
      <c r="E913" s="5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 x14ac:dyDescent="0.2">
      <c r="A914" s="2"/>
      <c r="B914" s="2"/>
      <c r="C914" s="2"/>
      <c r="D914" s="2"/>
      <c r="E914" s="5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 x14ac:dyDescent="0.2">
      <c r="A915" s="2"/>
      <c r="B915" s="2"/>
      <c r="C915" s="2"/>
      <c r="D915" s="2"/>
      <c r="E915" s="5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 x14ac:dyDescent="0.2">
      <c r="A916" s="2"/>
      <c r="B916" s="2"/>
      <c r="C916" s="2"/>
      <c r="D916" s="2"/>
      <c r="E916" s="5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 x14ac:dyDescent="0.2">
      <c r="A917" s="2"/>
      <c r="B917" s="2"/>
      <c r="C917" s="2"/>
      <c r="D917" s="2"/>
      <c r="E917" s="5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 x14ac:dyDescent="0.2">
      <c r="A918" s="2"/>
      <c r="B918" s="2"/>
      <c r="C918" s="2"/>
      <c r="D918" s="2"/>
      <c r="E918" s="5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 x14ac:dyDescent="0.2">
      <c r="A919" s="2"/>
      <c r="B919" s="2"/>
      <c r="C919" s="2"/>
      <c r="D919" s="2"/>
      <c r="E919" s="5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 x14ac:dyDescent="0.2">
      <c r="A920" s="2"/>
      <c r="B920" s="2"/>
      <c r="C920" s="2"/>
      <c r="D920" s="2"/>
      <c r="E920" s="5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 x14ac:dyDescent="0.2">
      <c r="A921" s="2"/>
      <c r="B921" s="2"/>
      <c r="C921" s="2"/>
      <c r="D921" s="2"/>
      <c r="E921" s="5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 x14ac:dyDescent="0.2">
      <c r="A922" s="2"/>
      <c r="B922" s="2"/>
      <c r="C922" s="2"/>
      <c r="D922" s="2"/>
      <c r="E922" s="5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 x14ac:dyDescent="0.2">
      <c r="A923" s="2"/>
      <c r="B923" s="2"/>
      <c r="C923" s="2"/>
      <c r="D923" s="2"/>
      <c r="E923" s="5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 x14ac:dyDescent="0.2">
      <c r="A924" s="2"/>
      <c r="B924" s="2"/>
      <c r="C924" s="2"/>
      <c r="D924" s="2"/>
      <c r="E924" s="5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 x14ac:dyDescent="0.2">
      <c r="A925" s="2"/>
      <c r="B925" s="2"/>
      <c r="C925" s="2"/>
      <c r="D925" s="2"/>
      <c r="E925" s="5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 x14ac:dyDescent="0.2">
      <c r="A926" s="2"/>
      <c r="B926" s="2"/>
      <c r="C926" s="2"/>
      <c r="D926" s="2"/>
      <c r="E926" s="5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 x14ac:dyDescent="0.2">
      <c r="A927" s="2"/>
      <c r="B927" s="2"/>
      <c r="C927" s="2"/>
      <c r="D927" s="2"/>
      <c r="E927" s="5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 x14ac:dyDescent="0.2">
      <c r="A928" s="2"/>
      <c r="B928" s="2"/>
      <c r="C928" s="2"/>
      <c r="D928" s="2"/>
      <c r="E928" s="5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 x14ac:dyDescent="0.2">
      <c r="A929" s="2"/>
      <c r="B929" s="2"/>
      <c r="C929" s="2"/>
      <c r="D929" s="2"/>
      <c r="E929" s="5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 x14ac:dyDescent="0.2">
      <c r="A930" s="2"/>
      <c r="B930" s="2"/>
      <c r="C930" s="2"/>
      <c r="D930" s="2"/>
      <c r="E930" s="5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 x14ac:dyDescent="0.2">
      <c r="A931" s="2"/>
      <c r="B931" s="2"/>
      <c r="C931" s="2"/>
      <c r="D931" s="2"/>
      <c r="E931" s="5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 x14ac:dyDescent="0.2">
      <c r="A932" s="2"/>
      <c r="B932" s="2"/>
      <c r="C932" s="2"/>
      <c r="D932" s="2"/>
      <c r="E932" s="5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 x14ac:dyDescent="0.2">
      <c r="A933" s="2"/>
      <c r="B933" s="2"/>
      <c r="C933" s="2"/>
      <c r="D933" s="2"/>
      <c r="E933" s="5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 x14ac:dyDescent="0.2">
      <c r="A934" s="2"/>
      <c r="B934" s="2"/>
      <c r="C934" s="2"/>
      <c r="D934" s="2"/>
      <c r="E934" s="5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 x14ac:dyDescent="0.2">
      <c r="A935" s="2"/>
      <c r="B935" s="2"/>
      <c r="C935" s="2"/>
      <c r="D935" s="2"/>
      <c r="E935" s="5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 x14ac:dyDescent="0.2">
      <c r="A936" s="2"/>
      <c r="B936" s="2"/>
      <c r="C936" s="2"/>
      <c r="D936" s="2"/>
      <c r="E936" s="5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 x14ac:dyDescent="0.2">
      <c r="A937" s="2"/>
      <c r="B937" s="2"/>
      <c r="C937" s="2"/>
      <c r="D937" s="2"/>
      <c r="E937" s="5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 x14ac:dyDescent="0.2">
      <c r="A938" s="2"/>
      <c r="B938" s="2"/>
      <c r="C938" s="2"/>
      <c r="D938" s="2"/>
      <c r="E938" s="5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 x14ac:dyDescent="0.2">
      <c r="A939" s="2"/>
      <c r="B939" s="2"/>
      <c r="C939" s="2"/>
      <c r="D939" s="2"/>
      <c r="E939" s="5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 x14ac:dyDescent="0.2">
      <c r="A940" s="2"/>
      <c r="B940" s="2"/>
      <c r="C940" s="2"/>
      <c r="D940" s="2"/>
      <c r="E940" s="5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 x14ac:dyDescent="0.2">
      <c r="A941" s="2"/>
      <c r="B941" s="2"/>
      <c r="C941" s="2"/>
      <c r="D941" s="2"/>
      <c r="E941" s="5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 x14ac:dyDescent="0.2">
      <c r="A942" s="2"/>
      <c r="B942" s="2"/>
      <c r="C942" s="2"/>
      <c r="D942" s="2"/>
      <c r="E942" s="5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 x14ac:dyDescent="0.2">
      <c r="A943" s="2"/>
      <c r="B943" s="2"/>
      <c r="C943" s="2"/>
      <c r="D943" s="2"/>
      <c r="E943" s="5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 x14ac:dyDescent="0.2">
      <c r="A944" s="2"/>
      <c r="B944" s="2"/>
      <c r="C944" s="2"/>
      <c r="D944" s="2"/>
      <c r="E944" s="5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 x14ac:dyDescent="0.2">
      <c r="A945" s="2"/>
      <c r="B945" s="2"/>
      <c r="C945" s="2"/>
      <c r="D945" s="2"/>
      <c r="E945" s="5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 x14ac:dyDescent="0.2">
      <c r="A946" s="2"/>
      <c r="B946" s="2"/>
      <c r="C946" s="2"/>
      <c r="D946" s="2"/>
      <c r="E946" s="5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 x14ac:dyDescent="0.2">
      <c r="A947" s="2"/>
      <c r="B947" s="2"/>
      <c r="C947" s="2"/>
      <c r="D947" s="2"/>
      <c r="E947" s="5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 x14ac:dyDescent="0.2">
      <c r="A948" s="2"/>
      <c r="B948" s="2"/>
      <c r="C948" s="2"/>
      <c r="D948" s="2"/>
      <c r="E948" s="5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 x14ac:dyDescent="0.2">
      <c r="A949" s="2"/>
      <c r="B949" s="2"/>
      <c r="C949" s="2"/>
      <c r="D949" s="2"/>
      <c r="E949" s="5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 x14ac:dyDescent="0.2">
      <c r="A950" s="2"/>
      <c r="B950" s="2"/>
      <c r="C950" s="2"/>
      <c r="D950" s="2"/>
      <c r="E950" s="5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 x14ac:dyDescent="0.2">
      <c r="A951" s="2"/>
      <c r="B951" s="2"/>
      <c r="C951" s="2"/>
      <c r="D951" s="2"/>
      <c r="E951" s="5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 x14ac:dyDescent="0.2">
      <c r="A952" s="2"/>
      <c r="B952" s="2"/>
      <c r="C952" s="2"/>
      <c r="D952" s="2"/>
      <c r="E952" s="5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 x14ac:dyDescent="0.2">
      <c r="A953" s="2"/>
      <c r="B953" s="2"/>
      <c r="C953" s="2"/>
      <c r="D953" s="2"/>
      <c r="E953" s="5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 x14ac:dyDescent="0.2">
      <c r="A954" s="2"/>
      <c r="B954" s="2"/>
      <c r="C954" s="2"/>
      <c r="D954" s="2"/>
      <c r="E954" s="5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 x14ac:dyDescent="0.2">
      <c r="A955" s="2"/>
      <c r="B955" s="2"/>
      <c r="C955" s="2"/>
      <c r="D955" s="2"/>
      <c r="E955" s="5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 x14ac:dyDescent="0.2">
      <c r="A956" s="2"/>
      <c r="B956" s="2"/>
      <c r="C956" s="2"/>
      <c r="D956" s="2"/>
      <c r="E956" s="5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 x14ac:dyDescent="0.2">
      <c r="A957" s="2"/>
      <c r="B957" s="2"/>
      <c r="C957" s="2"/>
      <c r="D957" s="2"/>
      <c r="E957" s="5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 x14ac:dyDescent="0.2">
      <c r="A958" s="2"/>
      <c r="B958" s="2"/>
      <c r="C958" s="2"/>
      <c r="D958" s="2"/>
      <c r="E958" s="5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 x14ac:dyDescent="0.2">
      <c r="A959" s="2"/>
      <c r="B959" s="2"/>
      <c r="C959" s="2"/>
      <c r="D959" s="2"/>
      <c r="E959" s="5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 x14ac:dyDescent="0.2">
      <c r="A960" s="2"/>
      <c r="B960" s="2"/>
      <c r="C960" s="2"/>
      <c r="D960" s="2"/>
      <c r="E960" s="5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 x14ac:dyDescent="0.2">
      <c r="A961" s="2"/>
      <c r="B961" s="2"/>
      <c r="C961" s="2"/>
      <c r="D961" s="2"/>
      <c r="E961" s="5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 x14ac:dyDescent="0.2">
      <c r="A962" s="2"/>
      <c r="B962" s="2"/>
      <c r="C962" s="2"/>
      <c r="D962" s="2"/>
      <c r="E962" s="5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 x14ac:dyDescent="0.2">
      <c r="A963" s="2"/>
      <c r="B963" s="2"/>
      <c r="C963" s="2"/>
      <c r="D963" s="2"/>
      <c r="E963" s="5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 x14ac:dyDescent="0.2">
      <c r="A964" s="2"/>
      <c r="B964" s="2"/>
      <c r="C964" s="2"/>
      <c r="D964" s="2"/>
      <c r="E964" s="5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 x14ac:dyDescent="0.2">
      <c r="A965" s="2"/>
      <c r="B965" s="2"/>
      <c r="C965" s="2"/>
      <c r="D965" s="2"/>
      <c r="E965" s="5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 x14ac:dyDescent="0.2">
      <c r="A966" s="2"/>
      <c r="B966" s="2"/>
      <c r="C966" s="2"/>
      <c r="D966" s="2"/>
      <c r="E966" s="5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 x14ac:dyDescent="0.2">
      <c r="A967" s="2"/>
      <c r="B967" s="2"/>
      <c r="C967" s="2"/>
      <c r="D967" s="2"/>
      <c r="E967" s="5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 x14ac:dyDescent="0.2">
      <c r="A968" s="2"/>
      <c r="B968" s="2"/>
      <c r="C968" s="2"/>
      <c r="D968" s="2"/>
      <c r="E968" s="5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 x14ac:dyDescent="0.2">
      <c r="A969" s="2"/>
      <c r="B969" s="2"/>
      <c r="C969" s="2"/>
      <c r="D969" s="2"/>
      <c r="E969" s="5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 x14ac:dyDescent="0.2">
      <c r="A970" s="2"/>
      <c r="B970" s="2"/>
      <c r="C970" s="2"/>
      <c r="D970" s="2"/>
      <c r="E970" s="5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 x14ac:dyDescent="0.2">
      <c r="A971" s="2"/>
      <c r="B971" s="2"/>
      <c r="C971" s="2"/>
      <c r="D971" s="2"/>
      <c r="E971" s="5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 x14ac:dyDescent="0.2">
      <c r="A972" s="2"/>
      <c r="B972" s="2"/>
      <c r="C972" s="2"/>
      <c r="D972" s="2"/>
      <c r="E972" s="5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 x14ac:dyDescent="0.2">
      <c r="A973" s="2"/>
      <c r="B973" s="2"/>
      <c r="C973" s="2"/>
      <c r="D973" s="2"/>
      <c r="E973" s="5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 x14ac:dyDescent="0.2">
      <c r="A974" s="2"/>
      <c r="B974" s="2"/>
      <c r="C974" s="2"/>
      <c r="D974" s="2"/>
      <c r="E974" s="5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 x14ac:dyDescent="0.2">
      <c r="A975" s="2"/>
      <c r="B975" s="2"/>
      <c r="C975" s="2"/>
      <c r="D975" s="2"/>
      <c r="E975" s="5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 x14ac:dyDescent="0.2">
      <c r="A976" s="2"/>
      <c r="B976" s="2"/>
      <c r="C976" s="2"/>
      <c r="D976" s="2"/>
      <c r="E976" s="5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 x14ac:dyDescent="0.2">
      <c r="A977" s="2"/>
      <c r="B977" s="2"/>
      <c r="C977" s="2"/>
      <c r="D977" s="2"/>
      <c r="E977" s="5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 x14ac:dyDescent="0.2">
      <c r="A978" s="2"/>
      <c r="B978" s="2"/>
      <c r="C978" s="2"/>
      <c r="D978" s="2"/>
      <c r="E978" s="5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 x14ac:dyDescent="0.2">
      <c r="A979" s="2"/>
      <c r="B979" s="2"/>
      <c r="C979" s="2"/>
      <c r="D979" s="2"/>
      <c r="E979" s="5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 x14ac:dyDescent="0.2">
      <c r="A980" s="2"/>
      <c r="B980" s="2"/>
      <c r="C980" s="2"/>
      <c r="D980" s="2"/>
      <c r="E980" s="5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 x14ac:dyDescent="0.2">
      <c r="A981" s="2"/>
      <c r="B981" s="2"/>
      <c r="C981" s="2"/>
      <c r="D981" s="2"/>
      <c r="E981" s="5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 x14ac:dyDescent="0.2">
      <c r="A982" s="2"/>
      <c r="B982" s="2"/>
      <c r="C982" s="2"/>
      <c r="D982" s="2"/>
      <c r="E982" s="5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 x14ac:dyDescent="0.2">
      <c r="A983" s="2"/>
      <c r="B983" s="2"/>
      <c r="C983" s="2"/>
      <c r="D983" s="2"/>
      <c r="E983" s="5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 x14ac:dyDescent="0.2">
      <c r="A984" s="2"/>
      <c r="B984" s="2"/>
      <c r="C984" s="2"/>
      <c r="D984" s="2"/>
      <c r="E984" s="5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 x14ac:dyDescent="0.2">
      <c r="A985" s="2"/>
      <c r="B985" s="2"/>
      <c r="C985" s="2"/>
      <c r="D985" s="2"/>
      <c r="E985" s="5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 x14ac:dyDescent="0.2">
      <c r="A986" s="2"/>
      <c r="B986" s="2"/>
      <c r="C986" s="2"/>
      <c r="D986" s="2"/>
      <c r="E986" s="5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 x14ac:dyDescent="0.2">
      <c r="A987" s="2"/>
      <c r="B987" s="2"/>
      <c r="C987" s="2"/>
      <c r="D987" s="2"/>
      <c r="E987" s="5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 x14ac:dyDescent="0.2">
      <c r="A988" s="2"/>
      <c r="B988" s="2"/>
      <c r="C988" s="2"/>
      <c r="D988" s="2"/>
      <c r="E988" s="5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 x14ac:dyDescent="0.2">
      <c r="A989" s="2"/>
      <c r="B989" s="2"/>
      <c r="C989" s="2"/>
      <c r="D989" s="2"/>
      <c r="E989" s="5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 x14ac:dyDescent="0.2">
      <c r="A990" s="2"/>
      <c r="B990" s="2"/>
      <c r="C990" s="2"/>
      <c r="D990" s="2"/>
      <c r="E990" s="5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 x14ac:dyDescent="0.2">
      <c r="A991" s="2"/>
      <c r="B991" s="2"/>
      <c r="C991" s="2"/>
      <c r="D991" s="2"/>
      <c r="E991" s="5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 x14ac:dyDescent="0.2">
      <c r="A992" s="2"/>
      <c r="B992" s="2"/>
      <c r="C992" s="2"/>
      <c r="D992" s="2"/>
      <c r="E992" s="5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 x14ac:dyDescent="0.2">
      <c r="A993" s="2"/>
      <c r="B993" s="2"/>
      <c r="C993" s="2"/>
      <c r="D993" s="2"/>
      <c r="E993" s="5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 x14ac:dyDescent="0.2">
      <c r="A994" s="2"/>
      <c r="B994" s="2"/>
      <c r="C994" s="2"/>
      <c r="D994" s="2"/>
      <c r="E994" s="5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 x14ac:dyDescent="0.2">
      <c r="A995" s="2"/>
      <c r="B995" s="2"/>
      <c r="C995" s="2"/>
      <c r="D995" s="2"/>
      <c r="E995" s="5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 x14ac:dyDescent="0.2">
      <c r="A996" s="2"/>
      <c r="B996" s="2"/>
      <c r="C996" s="2"/>
      <c r="D996" s="2"/>
      <c r="E996" s="5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 x14ac:dyDescent="0.2">
      <c r="A997" s="2"/>
      <c r="B997" s="2"/>
      <c r="C997" s="2"/>
      <c r="D997" s="2"/>
      <c r="E997" s="5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 x14ac:dyDescent="0.2">
      <c r="A998" s="2"/>
      <c r="B998" s="2"/>
      <c r="C998" s="2"/>
      <c r="D998" s="2"/>
      <c r="E998" s="5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 x14ac:dyDescent="0.2">
      <c r="A999" s="2"/>
      <c r="B999" s="2"/>
      <c r="C999" s="2"/>
      <c r="D999" s="2"/>
      <c r="E999" s="5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 x14ac:dyDescent="0.2">
      <c r="A1000" s="2"/>
      <c r="B1000" s="2"/>
      <c r="C1000" s="2"/>
      <c r="D1000" s="2"/>
      <c r="E1000" s="5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4.25" customHeight="1" x14ac:dyDescent="0.2">
      <c r="A1001" s="2"/>
      <c r="B1001" s="2"/>
      <c r="C1001" s="2"/>
      <c r="D1001" s="2"/>
      <c r="E1001" s="5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4.25" customHeight="1" x14ac:dyDescent="0.2">
      <c r="A1002" s="2"/>
      <c r="B1002" s="2"/>
      <c r="C1002" s="2"/>
      <c r="D1002" s="2"/>
      <c r="E1002" s="5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4.25" customHeight="1" x14ac:dyDescent="0.2">
      <c r="A1003" s="2"/>
      <c r="B1003" s="2"/>
      <c r="C1003" s="2"/>
      <c r="D1003" s="2"/>
      <c r="E1003" s="5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4.25" customHeight="1" x14ac:dyDescent="0.2">
      <c r="A1004" s="2"/>
      <c r="B1004" s="2"/>
      <c r="C1004" s="2"/>
      <c r="D1004" s="2"/>
      <c r="E1004" s="5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4.25" customHeight="1" x14ac:dyDescent="0.2">
      <c r="A1005" s="2"/>
      <c r="B1005" s="2"/>
      <c r="C1005" s="2"/>
      <c r="D1005" s="2"/>
      <c r="E1005" s="5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4.25" customHeight="1" x14ac:dyDescent="0.2">
      <c r="A1006" s="2"/>
      <c r="B1006" s="2"/>
      <c r="C1006" s="2"/>
      <c r="D1006" s="2"/>
      <c r="E1006" s="5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zoomScale="181" workbookViewId="0">
      <pane xSplit="1" topLeftCell="B1" activePane="topRight" state="frozen"/>
      <selection pane="topRight" activeCell="G9" sqref="G9"/>
    </sheetView>
  </sheetViews>
  <sheetFormatPr baseColWidth="10" defaultColWidth="14.5" defaultRowHeight="15" customHeight="1" x14ac:dyDescent="0.2"/>
  <cols>
    <col min="1" max="1" width="32.5" customWidth="1"/>
    <col min="2" max="10" width="9.1640625" customWidth="1"/>
    <col min="11" max="11" width="35.5" customWidth="1"/>
    <col min="12" max="26" width="9.1640625" customWidth="1"/>
  </cols>
  <sheetData>
    <row r="1" spans="1:26" ht="14.25" customHeight="1" x14ac:dyDescent="0.3">
      <c r="A1" s="13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3" t="s">
        <v>16</v>
      </c>
      <c r="B2" s="4" t="s">
        <v>17</v>
      </c>
      <c r="C2" s="2"/>
      <c r="D2" s="2"/>
      <c r="E2" s="4"/>
      <c r="F2" s="4" t="s">
        <v>18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4"/>
      <c r="B3" s="16" t="str">
        <f>'Income Statement'!B3</f>
        <v>N/A</v>
      </c>
      <c r="C3" s="16">
        <f>'Income Statement'!C3</f>
        <v>2017</v>
      </c>
      <c r="D3" s="16">
        <f>'Income Statement'!D3</f>
        <v>2018</v>
      </c>
      <c r="E3" s="16">
        <f>'Income Statement'!E3</f>
        <v>2019</v>
      </c>
      <c r="F3" s="16">
        <f>'Income Statement'!F3</f>
        <v>2020</v>
      </c>
      <c r="G3" s="16">
        <f>'Income Statement'!G3</f>
        <v>2021</v>
      </c>
      <c r="H3" s="16">
        <f>'Income Statement'!H3</f>
        <v>2022</v>
      </c>
      <c r="I3" s="16">
        <f>'Income Statement'!I3</f>
        <v>2023</v>
      </c>
      <c r="J3" s="16">
        <f>'Income Statement'!J3</f>
        <v>2024</v>
      </c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2" t="s">
        <v>35</v>
      </c>
      <c r="B5" s="68">
        <f>'Income Statement'!B50</f>
        <v>4659</v>
      </c>
      <c r="C5" s="68">
        <f>'Income Statement'!C50</f>
        <v>6521</v>
      </c>
      <c r="D5" s="68">
        <f>'Income Statement'!D50</f>
        <v>8701</v>
      </c>
      <c r="E5" s="68">
        <f>'Income Statement'!E50</f>
        <v>9625</v>
      </c>
      <c r="F5" s="92">
        <f>'Income Statement'!F50</f>
        <v>13549.784585738947</v>
      </c>
      <c r="G5" s="92">
        <f>'Income Statement'!G50</f>
        <v>15711.174845499863</v>
      </c>
      <c r="H5" s="92">
        <f>'Income Statement'!H50</f>
        <v>17265.746452019259</v>
      </c>
      <c r="I5" s="92">
        <f>'Income Statement'!I50</f>
        <v>18475.337703231395</v>
      </c>
      <c r="J5" s="92">
        <f>'Income Statement'!J50</f>
        <v>18906.824777472593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2" t="s">
        <v>32</v>
      </c>
      <c r="B6" s="68">
        <f>'Income Statement'!B54</f>
        <v>717.95189999999991</v>
      </c>
      <c r="C6" s="68">
        <f>'Income Statement'!C54</f>
        <v>4103.0132000000003</v>
      </c>
      <c r="D6" s="68">
        <f>'Income Statement'!D54</f>
        <v>2507.6282000000001</v>
      </c>
      <c r="E6" s="68">
        <f>'Income Statement'!E54</f>
        <v>2213.75</v>
      </c>
      <c r="F6" s="92">
        <f>'Income Statement'!F54</f>
        <v>3116.4504547199581</v>
      </c>
      <c r="G6" s="92">
        <f>'Income Statement'!G54</f>
        <v>3613.5702144649686</v>
      </c>
      <c r="H6" s="92">
        <f>'Income Statement'!H54</f>
        <v>3971.1216839644298</v>
      </c>
      <c r="I6" s="92">
        <f>'Income Statement'!I54</f>
        <v>4249.3276717432209</v>
      </c>
      <c r="J6" s="92">
        <f>'Income Statement'!J54</f>
        <v>4348.5696988186965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2" t="s">
        <v>25</v>
      </c>
      <c r="B7" s="35">
        <v>5441</v>
      </c>
      <c r="C7" s="20">
        <v>1455</v>
      </c>
      <c r="D7" s="20">
        <v>1416</v>
      </c>
      <c r="E7" s="69">
        <v>1637</v>
      </c>
      <c r="F7" s="72">
        <v>1572</v>
      </c>
      <c r="G7" s="72">
        <v>1615</v>
      </c>
      <c r="H7" s="72">
        <f>AVERAGE(C7:G7)</f>
        <v>1539</v>
      </c>
      <c r="I7" s="72">
        <f t="shared" ref="I7:J7" si="0">AVERAGE(D7:H7)</f>
        <v>1555.8</v>
      </c>
      <c r="J7" s="72">
        <f t="shared" si="0"/>
        <v>1583.76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2" t="s">
        <v>36</v>
      </c>
      <c r="B8" s="69"/>
      <c r="C8" s="69">
        <f>'Working Capital Calculation'!C30</f>
        <v>-7258</v>
      </c>
      <c r="D8" s="69">
        <f>'Working Capital Calculation'!D30</f>
        <v>-2483</v>
      </c>
      <c r="E8" s="69">
        <f>'Working Capital Calculation'!E30</f>
        <v>354.19000000000233</v>
      </c>
      <c r="F8" s="72">
        <f>'Working Capital Calculation'!F30</f>
        <v>2964.2075734971586</v>
      </c>
      <c r="G8" s="72">
        <f>'Working Capital Calculation'!G30</f>
        <v>1029.6455268636055</v>
      </c>
      <c r="H8" s="72">
        <f>'Working Capital Calculation'!H30</f>
        <v>522.8939108351733</v>
      </c>
      <c r="I8" s="72">
        <f>'Working Capital Calculation'!I30</f>
        <v>536.18343492913846</v>
      </c>
      <c r="J8" s="72">
        <f>'Working Capital Calculation'!J30</f>
        <v>386.42359934509295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2" t="s">
        <v>37</v>
      </c>
      <c r="B9" s="70">
        <v>4265</v>
      </c>
      <c r="C9" s="70">
        <v>1600</v>
      </c>
      <c r="D9" s="70">
        <v>1900</v>
      </c>
      <c r="E9" s="69">
        <v>2600</v>
      </c>
      <c r="F9" s="72">
        <f>E9*3.7%+E9</f>
        <v>2696.2</v>
      </c>
      <c r="G9" s="72">
        <f>F9*3.7%+F9</f>
        <v>2795.9593999999997</v>
      </c>
      <c r="H9" s="72">
        <f>G9*3.7%+G9</f>
        <v>2899.4098977999997</v>
      </c>
      <c r="I9" s="72">
        <f>H9*3.7%+H9</f>
        <v>3006.6880640185996</v>
      </c>
      <c r="J9" s="72">
        <f>I9*3.7%+I9</f>
        <v>3117.9355223872876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2" t="s">
        <v>38</v>
      </c>
      <c r="B10" s="71"/>
      <c r="C10" s="71">
        <f>C9-B9</f>
        <v>-2665</v>
      </c>
      <c r="D10" s="71">
        <f t="shared" ref="D10:J10" si="1">D9-C9</f>
        <v>300</v>
      </c>
      <c r="E10" s="71">
        <f t="shared" si="1"/>
        <v>700</v>
      </c>
      <c r="F10" s="71">
        <f t="shared" si="1"/>
        <v>96.199999999999818</v>
      </c>
      <c r="G10" s="71">
        <f t="shared" si="1"/>
        <v>99.759399999999914</v>
      </c>
      <c r="H10" s="71">
        <f t="shared" si="1"/>
        <v>103.45049779999999</v>
      </c>
      <c r="I10" s="71">
        <f t="shared" si="1"/>
        <v>107.27816621859984</v>
      </c>
      <c r="J10" s="71">
        <f t="shared" si="1"/>
        <v>111.24745836868806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4" t="s">
        <v>39</v>
      </c>
      <c r="B11" s="69"/>
      <c r="C11" s="69">
        <f t="shared" ref="C11:J11" si="2">C5-C6+C7-C8-C10</f>
        <v>13795.986799999999</v>
      </c>
      <c r="D11" s="69">
        <f t="shared" si="2"/>
        <v>9792.3718000000008</v>
      </c>
      <c r="E11" s="69">
        <f t="shared" si="2"/>
        <v>7994.0599999999977</v>
      </c>
      <c r="F11" s="69">
        <f t="shared" si="2"/>
        <v>8944.9265575218305</v>
      </c>
      <c r="G11" s="69">
        <f t="shared" si="2"/>
        <v>12583.199704171289</v>
      </c>
      <c r="H11" s="69">
        <f t="shared" si="2"/>
        <v>14207.280359419656</v>
      </c>
      <c r="I11" s="69">
        <f t="shared" si="2"/>
        <v>15138.348430340437</v>
      </c>
      <c r="J11" s="69">
        <f t="shared" si="2"/>
        <v>15644.344020940116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2"/>
  <sheetViews>
    <sheetView zoomScale="180" zoomScaleNormal="180" workbookViewId="0">
      <pane xSplit="1" topLeftCell="B1" activePane="topRight" state="frozen"/>
      <selection pane="topRight" activeCell="H16" sqref="H16"/>
    </sheetView>
  </sheetViews>
  <sheetFormatPr baseColWidth="10" defaultColWidth="14.5" defaultRowHeight="15" customHeight="1" x14ac:dyDescent="0.2"/>
  <cols>
    <col min="1" max="1" width="22.83203125" bestFit="1" customWidth="1"/>
    <col min="2" max="2" width="10" customWidth="1"/>
    <col min="3" max="3" width="9.5" customWidth="1"/>
    <col min="4" max="5" width="9.1640625" customWidth="1"/>
    <col min="6" max="6" width="9.5" customWidth="1"/>
    <col min="7" max="11" width="9.1640625" customWidth="1"/>
    <col min="12" max="12" width="40.1640625" customWidth="1"/>
    <col min="13" max="26" width="9.1640625" customWidth="1"/>
  </cols>
  <sheetData>
    <row r="1" spans="1:26" ht="14.25" customHeight="1" x14ac:dyDescent="0.3">
      <c r="A1" s="13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3" t="s">
        <v>16</v>
      </c>
      <c r="B2" s="4" t="s">
        <v>17</v>
      </c>
      <c r="C2" s="2"/>
      <c r="D2" s="2"/>
      <c r="E2" s="50"/>
      <c r="F2" s="4" t="s">
        <v>18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4.25" customHeight="1" x14ac:dyDescent="0.2">
      <c r="A3" s="14"/>
      <c r="B3" s="16" t="s">
        <v>19</v>
      </c>
      <c r="C3" s="16">
        <v>2017</v>
      </c>
      <c r="D3" s="16">
        <v>2018</v>
      </c>
      <c r="E3" s="16">
        <v>2019</v>
      </c>
      <c r="F3" s="16">
        <v>2020</v>
      </c>
      <c r="G3" s="16">
        <v>2021</v>
      </c>
      <c r="H3" s="16">
        <v>2022</v>
      </c>
      <c r="I3" s="16">
        <v>2023</v>
      </c>
      <c r="J3" s="16">
        <v>2024</v>
      </c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33" t="s">
        <v>41</v>
      </c>
    </row>
    <row r="6" spans="1:26" ht="15" customHeight="1" x14ac:dyDescent="0.2">
      <c r="A6" s="17" t="s">
        <v>42</v>
      </c>
      <c r="B6" s="79">
        <v>6515</v>
      </c>
      <c r="C6" s="17">
        <v>6092</v>
      </c>
      <c r="D6" s="17">
        <v>7965</v>
      </c>
      <c r="E6" s="17">
        <v>8063</v>
      </c>
      <c r="F6" s="21">
        <f>F7*'Income Statement'!E31</f>
        <v>8952.3435902999991</v>
      </c>
      <c r="G6" s="21">
        <f>G7*'Income Statement'!F31</f>
        <v>9567.2369187372897</v>
      </c>
      <c r="H6" s="21">
        <f>H7*'Income Statement'!G31</f>
        <v>10191.238793954855</v>
      </c>
      <c r="I6" s="21">
        <f>I7*'Income Statement'!H31</f>
        <v>10831.099886087268</v>
      </c>
      <c r="J6" s="21">
        <f>J7*'Income Statement'!I31</f>
        <v>10874.250657048869</v>
      </c>
    </row>
    <row r="7" spans="1:26" ht="14.25" customHeight="1" x14ac:dyDescent="0.2">
      <c r="A7" s="24" t="s">
        <v>43</v>
      </c>
      <c r="C7" s="25">
        <f>C6/'Income Statement'!B31</f>
        <v>0.15303841032984147</v>
      </c>
      <c r="D7" s="25">
        <f>D6/'Income Statement'!C31</f>
        <v>0.19851951547779273</v>
      </c>
      <c r="E7" s="25">
        <f>E6/'Income Statement'!D31</f>
        <v>0.19064169858608787</v>
      </c>
      <c r="F7" s="25">
        <v>0.1906417</v>
      </c>
      <c r="G7" s="25">
        <v>0.1906417</v>
      </c>
      <c r="H7" s="25">
        <v>0.1906417</v>
      </c>
      <c r="I7" s="25">
        <v>0.1906417</v>
      </c>
      <c r="J7" s="25">
        <v>0.1906417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17" t="s">
        <v>89</v>
      </c>
      <c r="B8" s="79">
        <v>7826</v>
      </c>
      <c r="C8" s="17">
        <v>2406</v>
      </c>
      <c r="D8" s="17">
        <v>899</v>
      </c>
      <c r="E8" s="17">
        <v>608.19000000000005</v>
      </c>
      <c r="F8" s="21">
        <f>F9*'Income Statement'!E31</f>
        <v>675.27276795</v>
      </c>
      <c r="G8" s="21">
        <f>G9*'Income Statement'!F31</f>
        <v>552.02826090047552</v>
      </c>
      <c r="H8" s="21">
        <f>H9*'Income Statement'!G31</f>
        <v>588.03308370363561</v>
      </c>
      <c r="I8" s="21">
        <f>I9*'Income Statement'!H31</f>
        <v>624.95298115239189</v>
      </c>
      <c r="J8" s="21">
        <f>J9*'Income Statement'!I31</f>
        <v>627.44277473153852</v>
      </c>
    </row>
    <row r="9" spans="1:26" ht="14.25" customHeight="1" x14ac:dyDescent="0.2">
      <c r="A9" s="24" t="s">
        <v>43</v>
      </c>
      <c r="C9" s="25">
        <f>C8/'Income Statement'!B31</f>
        <v>6.044163086894265E-2</v>
      </c>
      <c r="D9" s="25">
        <f>D8/'Income Statement'!C31</f>
        <v>2.2406659687951747E-2</v>
      </c>
      <c r="E9" s="25">
        <f>E8/'Income Statement'!D31</f>
        <v>1.4380053908355797E-2</v>
      </c>
      <c r="F9" s="25">
        <v>1.438005E-2</v>
      </c>
      <c r="G9" s="25">
        <v>1.0999999999999999E-2</v>
      </c>
      <c r="H9" s="25">
        <v>1.0999999999999999E-2</v>
      </c>
      <c r="I9" s="25">
        <v>1.0999999999999999E-2</v>
      </c>
      <c r="J9" s="25">
        <v>1.0999999999999999E-2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18" t="s">
        <v>90</v>
      </c>
      <c r="B10" s="20">
        <v>7018</v>
      </c>
      <c r="C10" s="19">
        <v>6873</v>
      </c>
      <c r="D10" s="27">
        <v>7071</v>
      </c>
      <c r="E10" s="27">
        <v>7896</v>
      </c>
      <c r="F10" s="21">
        <f>F11*'Income Statement'!E31</f>
        <v>8399.4145138200001</v>
      </c>
      <c r="G10" s="21">
        <f>G11*'Income Statement'!F31</f>
        <v>8976.3298092654677</v>
      </c>
      <c r="H10" s="21">
        <f>H11*'Income Statement'!G31</f>
        <v>9561.7910747415026</v>
      </c>
      <c r="I10" s="21">
        <f>I11*'Income Statement'!H31</f>
        <v>10162.132034611388</v>
      </c>
      <c r="J10" s="21">
        <f>J11*'Income Statement'!I31</f>
        <v>10202.617658095511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24" t="s">
        <v>43</v>
      </c>
      <c r="C11" s="25">
        <f>C10/'Income Statement'!B31</f>
        <v>0.17265807521290225</v>
      </c>
      <c r="D11" s="25">
        <f>D10/'Income Statement'!C31</f>
        <v>0.17623747569911768</v>
      </c>
      <c r="E11" s="25">
        <f>E10/'Income Statement'!D31</f>
        <v>0.18669314796425024</v>
      </c>
      <c r="F11" s="25">
        <v>0.17886698000000001</v>
      </c>
      <c r="G11" s="25">
        <v>0.17886698000000001</v>
      </c>
      <c r="H11" s="25">
        <v>0.17886698000000001</v>
      </c>
      <c r="I11" s="25">
        <v>0.17886698000000001</v>
      </c>
      <c r="J11" s="25">
        <v>0.17886698000000001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18" t="s">
        <v>91</v>
      </c>
      <c r="B12" s="79">
        <v>4866</v>
      </c>
      <c r="C12" s="24">
        <v>5096</v>
      </c>
      <c r="D12" s="24">
        <v>5440</v>
      </c>
      <c r="E12" s="24">
        <v>6251</v>
      </c>
      <c r="F12" s="21">
        <f>F13*'Income Statement'!E34</f>
        <v>7228.3419780000004</v>
      </c>
      <c r="G12" s="21">
        <f>G13*'Income Statement'!F34</f>
        <v>6684.5807203080903</v>
      </c>
      <c r="H12" s="21">
        <f>H13*'Income Statement'!G34</f>
        <v>7120.56771842938</v>
      </c>
      <c r="I12" s="21">
        <f>I13*'Income Statement'!H34</f>
        <v>7567.6354723141785</v>
      </c>
      <c r="J12" s="21">
        <f>J13*'Income Statement'!I34</f>
        <v>7091.265720726703</v>
      </c>
    </row>
    <row r="13" spans="1:26" ht="14.25" customHeight="1" x14ac:dyDescent="0.2">
      <c r="A13" s="24" t="s">
        <v>97</v>
      </c>
      <c r="C13" s="91">
        <f>B12/'Income Statement'!B34</f>
        <v>0.34682822523164647</v>
      </c>
      <c r="D13" s="91">
        <f>C12/'Income Statement'!C34</f>
        <v>0.39467162329615862</v>
      </c>
      <c r="E13" s="91">
        <f>D12/'Income Statement'!D34</f>
        <v>0.40269449996298762</v>
      </c>
      <c r="F13" s="91">
        <v>0.44400135000000002</v>
      </c>
      <c r="G13" s="91">
        <v>0.44400135000000002</v>
      </c>
      <c r="H13" s="91">
        <v>0.44400135000000002</v>
      </c>
      <c r="I13" s="91">
        <v>0.44400135000000002</v>
      </c>
      <c r="J13" s="91">
        <v>0.44400135000000002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24" t="s">
        <v>44</v>
      </c>
      <c r="B14" s="17">
        <v>4389</v>
      </c>
      <c r="C14" s="67">
        <v>4299</v>
      </c>
      <c r="D14" s="67">
        <v>4500</v>
      </c>
      <c r="E14" s="67">
        <v>4710</v>
      </c>
      <c r="F14" s="21">
        <f>F15*'Income Statement'!E31</f>
        <v>5229.5096742899996</v>
      </c>
      <c r="G14" s="21">
        <f>G15*'Income Statement'!F31</f>
        <v>5588.6994861291387</v>
      </c>
      <c r="H14" s="21">
        <f>H15*'Income Statement'!G31</f>
        <v>5953.2100537039933</v>
      </c>
      <c r="I14" s="21">
        <f>I15*'Income Statement'!H31</f>
        <v>6326.9847795907244</v>
      </c>
      <c r="J14" s="21">
        <f>J15*'Income Statement'!I31</f>
        <v>6352.1912936080453</v>
      </c>
    </row>
    <row r="15" spans="1:26" ht="14.25" customHeight="1" x14ac:dyDescent="0.2">
      <c r="A15" s="24" t="s">
        <v>43</v>
      </c>
      <c r="C15" s="25">
        <f>C14/'Income Statement'!B31</f>
        <v>0.10799608109126535</v>
      </c>
      <c r="D15" s="25">
        <f>D14/'Income Statement'!C31</f>
        <v>0.11215791834903545</v>
      </c>
      <c r="E15" s="25">
        <f>E14/'Income Statement'!D31</f>
        <v>0.11136331394524046</v>
      </c>
      <c r="F15" s="25">
        <v>0.11136330999999999</v>
      </c>
      <c r="G15" s="25">
        <v>0.11136330999999999</v>
      </c>
      <c r="H15" s="25">
        <v>0.11136330999999999</v>
      </c>
      <c r="I15" s="25">
        <v>0.11136330999999999</v>
      </c>
      <c r="J15" s="25">
        <v>0.11136330999999999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7" t="s">
        <v>45</v>
      </c>
    </row>
    <row r="17" spans="1:26" ht="14.25" customHeight="1" x14ac:dyDescent="0.2">
      <c r="A17" s="18" t="s">
        <v>92</v>
      </c>
      <c r="B17" s="19">
        <v>568</v>
      </c>
      <c r="C17" s="67">
        <v>3057</v>
      </c>
      <c r="D17" s="19">
        <v>5308</v>
      </c>
      <c r="E17" s="19">
        <v>3488</v>
      </c>
      <c r="F17" s="21">
        <f>F18*'Income Statement'!E34</f>
        <v>4203.4673472000004</v>
      </c>
      <c r="G17" s="21">
        <f>G18*'Income Statement'!F34</f>
        <v>3887.2561471299159</v>
      </c>
      <c r="H17" s="21">
        <f>H18*'Income Statement'!G34</f>
        <v>4140.7938347468571</v>
      </c>
      <c r="I17" s="21">
        <f>I18*'Income Statement'!H34</f>
        <v>4400.775267717293</v>
      </c>
      <c r="J17" s="21">
        <f>J18*'Income Statement'!I34</f>
        <v>4123.7539671083578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24" t="s">
        <v>97</v>
      </c>
      <c r="C18" s="25">
        <f>B17/'Income Statement'!B34</f>
        <v>4.0484675694939416E-2</v>
      </c>
      <c r="D18" s="25">
        <f>D17/'Income Statement'!C34</f>
        <v>0.41109045848822801</v>
      </c>
      <c r="E18" s="25">
        <f>E17/'Income Statement'!D34</f>
        <v>0.25819823821156268</v>
      </c>
      <c r="F18" s="24">
        <v>0.25819824000000002</v>
      </c>
      <c r="G18" s="24">
        <v>0.25819824000000002</v>
      </c>
      <c r="H18" s="24">
        <v>0.25819824000000002</v>
      </c>
      <c r="I18" s="24">
        <v>0.25819824000000002</v>
      </c>
      <c r="J18" s="24">
        <v>0.25819824000000002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17" t="s">
        <v>93</v>
      </c>
      <c r="B19" s="17">
        <v>2807</v>
      </c>
      <c r="C19" s="25">
        <v>3102</v>
      </c>
      <c r="D19" s="17">
        <v>3318</v>
      </c>
      <c r="E19" s="17">
        <v>3752</v>
      </c>
      <c r="F19" s="21">
        <f>F20*'Income Statement'!E34</f>
        <v>3998.5965712000002</v>
      </c>
      <c r="G19" s="21">
        <f>G20*'Income Statement'!F34</f>
        <v>3697.7970369256313</v>
      </c>
      <c r="H19" s="21">
        <f>H20*'Income Statement'!G34</f>
        <v>3938.977672966585</v>
      </c>
      <c r="I19" s="21">
        <f>I20*'Income Statement'!H34</f>
        <v>4186.2879957513496</v>
      </c>
      <c r="J19" s="21">
        <f>J20*'Income Statement'!I34</f>
        <v>3922.768303252225</v>
      </c>
    </row>
    <row r="20" spans="1:26" ht="14.25" customHeight="1" x14ac:dyDescent="0.2">
      <c r="A20" s="24" t="s">
        <v>97</v>
      </c>
      <c r="C20" s="91">
        <f>B19/'Income Statement'!B34</f>
        <v>0.2000712758374911</v>
      </c>
      <c r="D20" s="91">
        <f>C19/'Income Statement'!C34</f>
        <v>0.24024163568773235</v>
      </c>
      <c r="E20" s="91">
        <f>D19/'Income Statement'!D34</f>
        <v>0.24561403508771928</v>
      </c>
      <c r="F20" s="24">
        <v>0.24561404000000001</v>
      </c>
      <c r="G20" s="24">
        <v>0.24561404000000001</v>
      </c>
      <c r="H20" s="24">
        <v>0.24561404000000001</v>
      </c>
      <c r="I20" s="24">
        <v>0.24561404000000001</v>
      </c>
      <c r="J20" s="24">
        <v>0.24561404000000001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17" t="s">
        <v>94</v>
      </c>
      <c r="B21" s="17">
        <v>10274</v>
      </c>
      <c r="C21" s="17">
        <v>10427</v>
      </c>
      <c r="D21" s="17">
        <v>10151</v>
      </c>
      <c r="E21" s="17">
        <v>12947</v>
      </c>
      <c r="F21" s="21">
        <f>F22*'Income Statement'!E31</f>
        <v>11270.648373600001</v>
      </c>
      <c r="G21" s="21">
        <f>G22*'Income Statement'!F31</f>
        <v>12044.774882729773</v>
      </c>
      <c r="H21" s="21">
        <f>H22*'Income Statement'!G31</f>
        <v>12830.368693903916</v>
      </c>
      <c r="I21" s="21">
        <f>I22*'Income Statement'!H31</f>
        <v>13635.928635234368</v>
      </c>
      <c r="J21" s="21">
        <f>J22*'Income Statement'!I31</f>
        <v>13690.253758220588</v>
      </c>
    </row>
    <row r="22" spans="1:26" ht="14.25" customHeight="1" x14ac:dyDescent="0.2">
      <c r="A22" s="24" t="s">
        <v>43</v>
      </c>
      <c r="C22" s="25">
        <f>B21/'Income Statement'!B31</f>
        <v>0.25809530987012336</v>
      </c>
      <c r="D22" s="25">
        <f>C21/'Income Statement'!C31</f>
        <v>0.25988235880564281</v>
      </c>
      <c r="E22" s="25">
        <f>D21/'Income Statement'!D31</f>
        <v>0.24001040336690785</v>
      </c>
      <c r="F22" s="24">
        <v>0.24001040000000001</v>
      </c>
      <c r="G22" s="24">
        <v>0.24001040000000001</v>
      </c>
      <c r="H22" s="24">
        <v>0.24001040000000001</v>
      </c>
      <c r="I22" s="24">
        <v>0.24001040000000001</v>
      </c>
      <c r="J22" s="24">
        <v>0.24001040000000001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17" t="s">
        <v>95</v>
      </c>
      <c r="B23" s="17">
        <v>2239</v>
      </c>
      <c r="C23" s="17">
        <v>708</v>
      </c>
      <c r="D23" s="17">
        <v>1971</v>
      </c>
      <c r="E23" s="17">
        <v>1815</v>
      </c>
      <c r="F23" s="21">
        <f>F24*'Income Statement'!E34</f>
        <v>2375.2964443999999</v>
      </c>
      <c r="G23" s="21">
        <f>G24*'Income Statement'!F34</f>
        <v>2196.6117355235901</v>
      </c>
      <c r="H23" s="21">
        <f>H24*'Income Statement'!G34</f>
        <v>2339.8808793457897</v>
      </c>
      <c r="I23" s="21">
        <f>I24*'Income Statement'!H34</f>
        <v>2486.7912565028869</v>
      </c>
      <c r="J23" s="21">
        <f>J24*'Income Statement'!I34</f>
        <v>2330.2519864172564</v>
      </c>
    </row>
    <row r="24" spans="1:26" ht="14.25" customHeight="1" x14ac:dyDescent="0.2">
      <c r="A24" s="24" t="s">
        <v>97</v>
      </c>
      <c r="B24" s="17"/>
      <c r="C24" s="91">
        <f>B23/'Income Statement'!B34</f>
        <v>0.15958660014255169</v>
      </c>
      <c r="D24" s="91">
        <f>C23/'Income Statement'!C34</f>
        <v>5.4832713754646843E-2</v>
      </c>
      <c r="E24" s="91">
        <f>D23/'Income Statement'!D34</f>
        <v>0.14590273151232511</v>
      </c>
      <c r="F24" s="24">
        <v>0.14590273000000001</v>
      </c>
      <c r="G24" s="24">
        <v>0.14590273000000001</v>
      </c>
      <c r="H24" s="24">
        <v>0.14590273000000001</v>
      </c>
      <c r="I24" s="24">
        <v>0.14590273000000001</v>
      </c>
      <c r="J24" s="24">
        <v>0.14590273000000001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17" t="s">
        <v>96</v>
      </c>
      <c r="B25" s="17">
        <v>1316</v>
      </c>
      <c r="C25" s="17">
        <v>1320</v>
      </c>
      <c r="D25" s="17">
        <v>1458</v>
      </c>
      <c r="E25" s="17">
        <v>1503</v>
      </c>
      <c r="F25" s="21">
        <f>F26*'Income Statement'!E34</f>
        <v>1649.4762144628328</v>
      </c>
      <c r="G25" s="21">
        <f>G26*'Income Statement'!F34</f>
        <v>1525.392292670788</v>
      </c>
      <c r="H25" s="21">
        <f>H26*'Income Statement'!G34</f>
        <v>1624.8826323742835</v>
      </c>
      <c r="I25" s="21">
        <f>I26*'Income Statement'!H34</f>
        <v>1726.9015524249762</v>
      </c>
      <c r="J25" s="21">
        <f>J26*'Income Statement'!I34</f>
        <v>1618.1960437420707</v>
      </c>
    </row>
    <row r="26" spans="1:26" ht="14.25" customHeight="1" x14ac:dyDescent="0.2">
      <c r="A26" s="24" t="s">
        <v>97</v>
      </c>
      <c r="C26" s="91">
        <f>B25/'Income Statement'!B34</f>
        <v>9.379900213827512E-2</v>
      </c>
      <c r="D26" s="91">
        <f>C25/'Income Statement'!C34</f>
        <v>0.10223048327137546</v>
      </c>
      <c r="E26" s="91">
        <f>D25/'Income Statement'!D34</f>
        <v>0.10792804796802132</v>
      </c>
      <c r="F26" s="24">
        <f>AVERAGE(C26:E26)</f>
        <v>0.10131917779255729</v>
      </c>
      <c r="G26" s="24">
        <v>0.10131917999999999</v>
      </c>
      <c r="H26" s="24">
        <v>0.10131917999999999</v>
      </c>
      <c r="I26" s="24">
        <v>0.10131917999999999</v>
      </c>
      <c r="J26" s="24">
        <v>0.10131917999999999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8" spans="1:26" ht="14.25" customHeight="1" x14ac:dyDescent="0.2">
      <c r="A28" s="33" t="s">
        <v>46</v>
      </c>
      <c r="B28" s="20">
        <v>13410</v>
      </c>
      <c r="C28" s="20">
        <f>SUM(C6+C8+C10+C12+C14) -SUM(C17+C19+C21+C23+C25)</f>
        <v>6152</v>
      </c>
      <c r="D28" s="20">
        <f t="shared" ref="D28:J28" si="0">SUM(D6+D8+D10+D12+D14) -SUM(D17+D19+D21+D23+D25)</f>
        <v>3669</v>
      </c>
      <c r="E28" s="20">
        <f t="shared" si="0"/>
        <v>4023.1900000000023</v>
      </c>
      <c r="F28" s="20">
        <f t="shared" si="0"/>
        <v>6987.3975734971609</v>
      </c>
      <c r="G28" s="20">
        <f t="shared" si="0"/>
        <v>8017.0431003607664</v>
      </c>
      <c r="H28" s="20">
        <f t="shared" si="0"/>
        <v>8539.9370111959397</v>
      </c>
      <c r="I28" s="20">
        <f t="shared" si="0"/>
        <v>9076.1204461250782</v>
      </c>
      <c r="J28" s="20">
        <f t="shared" si="0"/>
        <v>9462.5440454701711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7"/>
      <c r="B29" s="20"/>
      <c r="C29" s="19"/>
      <c r="D29" s="19"/>
      <c r="E29" s="19"/>
      <c r="F29" s="21"/>
      <c r="G29" s="21"/>
      <c r="H29" s="21"/>
      <c r="I29" s="21"/>
      <c r="J29" s="2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33" t="s">
        <v>47</v>
      </c>
      <c r="B30" s="20"/>
      <c r="C30" s="20">
        <f t="shared" ref="C30:J30" si="1">C$28-B$28</f>
        <v>-7258</v>
      </c>
      <c r="D30" s="20">
        <f t="shared" si="1"/>
        <v>-2483</v>
      </c>
      <c r="E30" s="20">
        <f t="shared" si="1"/>
        <v>354.19000000000233</v>
      </c>
      <c r="F30" s="20">
        <f t="shared" si="1"/>
        <v>2964.2075734971586</v>
      </c>
      <c r="G30" s="20">
        <f t="shared" si="1"/>
        <v>1029.6455268636055</v>
      </c>
      <c r="H30" s="20">
        <f t="shared" si="1"/>
        <v>522.8939108351733</v>
      </c>
      <c r="I30" s="20">
        <f t="shared" si="1"/>
        <v>536.18343492913846</v>
      </c>
      <c r="J30" s="20">
        <f t="shared" si="1"/>
        <v>386.42359934509295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"/>
      <c r="B31" s="93"/>
      <c r="C31" s="93"/>
      <c r="D31" s="93"/>
      <c r="E31" s="93"/>
      <c r="F31" s="93"/>
      <c r="G31" s="93"/>
      <c r="H31" s="93"/>
      <c r="I31" s="93"/>
      <c r="J31" s="9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"/>
      <c r="B32" s="20"/>
      <c r="C32" s="20"/>
      <c r="D32" s="20"/>
      <c r="E32" s="20"/>
      <c r="F32" s="20"/>
      <c r="G32" s="20"/>
      <c r="H32" s="20"/>
      <c r="I32" s="20"/>
      <c r="J32" s="2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82"/>
  <sheetViews>
    <sheetView topLeftCell="A5" zoomScale="143" workbookViewId="0">
      <selection activeCell="F19" sqref="F19"/>
    </sheetView>
  </sheetViews>
  <sheetFormatPr baseColWidth="10" defaultColWidth="14.5" defaultRowHeight="15" customHeight="1" x14ac:dyDescent="0.2"/>
  <cols>
    <col min="1" max="1" width="22.5" customWidth="1"/>
    <col min="2" max="2" width="9.6640625" bestFit="1" customWidth="1"/>
    <col min="3" max="3" width="9.5" customWidth="1"/>
    <col min="4" max="9" width="9.1640625" customWidth="1"/>
    <col min="10" max="10" width="9.6640625" bestFit="1" customWidth="1"/>
    <col min="11" max="11" width="14.33203125" bestFit="1" customWidth="1"/>
    <col min="12" max="26" width="9.1640625" customWidth="1"/>
  </cols>
  <sheetData>
    <row r="1" spans="1:26" ht="14.25" customHeight="1" x14ac:dyDescent="0.3">
      <c r="A1" s="13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45"/>
      <c r="B3" s="45">
        <f>'FCF Calculation'!C3</f>
        <v>2017</v>
      </c>
      <c r="C3" s="45">
        <f>'FCF Calculation'!D3</f>
        <v>2018</v>
      </c>
      <c r="D3" s="45">
        <f>'FCF Calculation'!E3</f>
        <v>2019</v>
      </c>
      <c r="E3" s="45">
        <f>'FCF Calculation'!F3</f>
        <v>2020</v>
      </c>
      <c r="F3" s="45">
        <f>'FCF Calculation'!G3</f>
        <v>2021</v>
      </c>
      <c r="G3" s="45">
        <f>'FCF Calculation'!H3</f>
        <v>2022</v>
      </c>
      <c r="H3" s="45">
        <f>'FCF Calculation'!I3</f>
        <v>2023</v>
      </c>
      <c r="I3" s="45">
        <f>'FCF Calculation'!J3</f>
        <v>2024</v>
      </c>
      <c r="J3" s="45" t="s">
        <v>50</v>
      </c>
      <c r="K3" s="2" t="s">
        <v>51</v>
      </c>
      <c r="L3" s="44">
        <f>Dashboard!B10</f>
        <v>2.3599999999999999E-2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4.25" customHeight="1" x14ac:dyDescent="0.2">
      <c r="A4" s="33" t="s">
        <v>52</v>
      </c>
      <c r="B4" s="2"/>
      <c r="C4" s="2"/>
      <c r="D4" s="2"/>
      <c r="E4" s="2">
        <f t="shared" ref="E4:I4" si="0">D4+1</f>
        <v>1</v>
      </c>
      <c r="F4" s="2">
        <f t="shared" si="0"/>
        <v>2</v>
      </c>
      <c r="G4" s="2">
        <f t="shared" si="0"/>
        <v>3</v>
      </c>
      <c r="H4" s="2">
        <f t="shared" si="0"/>
        <v>4</v>
      </c>
      <c r="I4" s="2">
        <f t="shared" si="0"/>
        <v>5</v>
      </c>
      <c r="J4" s="2">
        <v>5</v>
      </c>
      <c r="K4" s="2" t="s">
        <v>53</v>
      </c>
      <c r="L4" s="44">
        <f>(Dashboard!B13-Dashboard!B10)</f>
        <v>3.433054628968446E-2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14.25" customHeight="1" x14ac:dyDescent="0.2">
      <c r="A5" s="2" t="s">
        <v>39</v>
      </c>
      <c r="B5" s="20">
        <f>'FCF Calculation'!C11</f>
        <v>13795.986799999999</v>
      </c>
      <c r="C5" s="20">
        <f>'FCF Calculation'!D11</f>
        <v>9792.3718000000008</v>
      </c>
      <c r="D5" s="20">
        <f>'FCF Calculation'!E11</f>
        <v>7994.0599999999977</v>
      </c>
      <c r="E5" s="20">
        <f>'FCF Calculation'!F11</f>
        <v>8944.9265575218305</v>
      </c>
      <c r="F5" s="20">
        <f>'FCF Calculation'!G11</f>
        <v>12583.199704171289</v>
      </c>
      <c r="G5" s="20">
        <f>'FCF Calculation'!H11</f>
        <v>14207.280359419656</v>
      </c>
      <c r="H5" s="20">
        <f>'FCF Calculation'!I11</f>
        <v>15138.348430340437</v>
      </c>
      <c r="I5" s="20">
        <f>'FCF Calculation'!J11</f>
        <v>15644.344020940116</v>
      </c>
      <c r="J5" s="20">
        <f>(I5*(1+L3))/L4</f>
        <v>466451.95811072795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4.25" customHeight="1" x14ac:dyDescent="0.2">
      <c r="A6" s="2" t="s">
        <v>54</v>
      </c>
      <c r="B6" s="20"/>
      <c r="C6" s="20"/>
      <c r="D6" s="20"/>
      <c r="E6" s="20">
        <f>((1+Dashboard!$B$13)^E4)</f>
        <v>1.0579305462896844</v>
      </c>
      <c r="F6" s="20">
        <f>((1+Dashboard!$B$13)^F4)</f>
        <v>1.1192170407727902</v>
      </c>
      <c r="G6" s="20">
        <f>((1+Dashboard!$B$13)^G4)</f>
        <v>1.1840538953614819</v>
      </c>
      <c r="H6" s="20">
        <f>((1+Dashboard!$B$13)^H4)</f>
        <v>1.2526467843562015</v>
      </c>
      <c r="I6" s="20">
        <f>((1+Dashboard!$B$13)^I4)</f>
        <v>1.3252132968819728</v>
      </c>
      <c r="J6" s="20">
        <f>I6</f>
        <v>1.3252132968819728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4.25" customHeight="1" x14ac:dyDescent="0.2">
      <c r="A7" s="14" t="s">
        <v>55</v>
      </c>
      <c r="B7" s="14"/>
      <c r="C7" s="14"/>
      <c r="D7" s="46"/>
      <c r="E7" s="46">
        <f t="shared" ref="E7:H7" si="1">E5/E6</f>
        <v>8455.1170101789594</v>
      </c>
      <c r="F7" s="46">
        <f t="shared" si="1"/>
        <v>11242.859289814707</v>
      </c>
      <c r="G7" s="46">
        <f t="shared" si="1"/>
        <v>11998.846011213274</v>
      </c>
      <c r="H7" s="46">
        <f t="shared" si="1"/>
        <v>12085.08944372599</v>
      </c>
      <c r="I7" s="46">
        <f t="shared" ref="I7" si="2">I5/I6</f>
        <v>11805.151712368794</v>
      </c>
      <c r="J7" s="46">
        <f>(J5*(1+Dashboard!$B$10))/J6</f>
        <v>360289.34017303714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2" t="s">
        <v>56</v>
      </c>
      <c r="B9" s="20">
        <f>SUM(E7:J7)</f>
        <v>415876.40364033886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14" t="s">
        <v>57</v>
      </c>
      <c r="B10" s="20">
        <f>B34</f>
        <v>17051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4" t="s">
        <v>58</v>
      </c>
      <c r="B11" s="35">
        <f>B9-B10</f>
        <v>398825.40364033886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13" t="s">
        <v>59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4" t="s">
        <v>9</v>
      </c>
      <c r="B15" s="37">
        <f>C18*B24+ C19*B29</f>
        <v>5.7930546289684456E-2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2"/>
      <c r="B17" s="45" t="s">
        <v>60</v>
      </c>
      <c r="C17" s="45" t="s">
        <v>61</v>
      </c>
      <c r="D17" s="2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4" t="s">
        <v>62</v>
      </c>
      <c r="B18" s="2">
        <v>26701</v>
      </c>
      <c r="C18" s="20">
        <f>B18/(SUM($B$18:$B$19))</f>
        <v>0.51531409823410212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8" t="s">
        <v>63</v>
      </c>
      <c r="B19" s="124">
        <v>25114</v>
      </c>
      <c r="C19" s="125">
        <f>B19/(SUM($B$18:$B$19))</f>
        <v>0.48468590176589793</v>
      </c>
      <c r="D19" s="2"/>
      <c r="E19" s="8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/>
      <c r="B21" s="2"/>
      <c r="C21" s="2"/>
      <c r="D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 t="s">
        <v>64</v>
      </c>
      <c r="B22" s="17">
        <v>0.73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 t="s">
        <v>65</v>
      </c>
      <c r="B23" s="44">
        <f>Dashboard!B11-Dashboard!B12</f>
        <v>9.7600000000000006E-2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8" t="s">
        <v>66</v>
      </c>
      <c r="B24" s="9">
        <f>Dashboard!B12+B22*B23</f>
        <v>8.8648000000000005E-2</v>
      </c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 t="s">
        <v>67</v>
      </c>
      <c r="B27" s="47">
        <v>3.1199999999999999E-2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" t="s">
        <v>31</v>
      </c>
      <c r="B28" s="44">
        <v>0.19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8" t="s">
        <v>68</v>
      </c>
      <c r="B29" s="9">
        <f>B27*(1-B28)</f>
        <v>2.5271999999999999E-2</v>
      </c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4" t="s">
        <v>69</v>
      </c>
      <c r="B32" s="7">
        <v>2588</v>
      </c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 t="s">
        <v>57</v>
      </c>
      <c r="B34" s="2">
        <f>B19-'Working Capital Calculation'!E6</f>
        <v>17051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BA59F-66E7-D940-AED6-4527B391ACCE}">
  <dimension ref="A1:C4"/>
  <sheetViews>
    <sheetView workbookViewId="0">
      <selection activeCell="D5" sqref="D5"/>
    </sheetView>
  </sheetViews>
  <sheetFormatPr baseColWidth="10" defaultRowHeight="15" x14ac:dyDescent="0.2"/>
  <cols>
    <col min="1" max="3" width="11.6640625" bestFit="1" customWidth="1"/>
  </cols>
  <sheetData>
    <row r="1" spans="1:3" x14ac:dyDescent="0.2">
      <c r="A1" s="135" t="s">
        <v>102</v>
      </c>
      <c r="B1" s="135" t="s">
        <v>103</v>
      </c>
      <c r="C1" s="135" t="s">
        <v>83</v>
      </c>
    </row>
    <row r="2" spans="1:3" x14ac:dyDescent="0.2">
      <c r="A2" s="138">
        <f>33916/46103</f>
        <v>0.73565711558900726</v>
      </c>
      <c r="B2" s="138">
        <f>7716/46103</f>
        <v>0.16736437975836713</v>
      </c>
      <c r="C2" s="138">
        <f>4471/46103</f>
        <v>9.6978504652625641E-2</v>
      </c>
    </row>
    <row r="4" spans="1:3" x14ac:dyDescent="0.2">
      <c r="A4" s="1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Sensitivity Analysis</vt:lpstr>
      <vt:lpstr>Income Statement</vt:lpstr>
      <vt:lpstr>FCF Calculation</vt:lpstr>
      <vt:lpstr>Working Capital Calculation</vt:lpstr>
      <vt:lpstr>FV Calculation</vt:lpstr>
      <vt:lpstr>Revenue Segments 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2018-09-29T15:34:18Z</dcterms:created>
  <dcterms:modified xsi:type="dcterms:W3CDTF">2019-12-03T22:26:20Z</dcterms:modified>
  <cp:category/>
  <cp:contentStatus/>
</cp:coreProperties>
</file>